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16" windowWidth="15075" windowHeight="8550" activeTab="0"/>
  </bookViews>
  <sheets>
    <sheet name="入力シート" sheetId="1" r:id="rId1"/>
    <sheet name="測定フロー(確認用)" sheetId="2" state="hidden" r:id="rId2"/>
  </sheets>
  <definedNames>
    <definedName name="_xlnm.Print_Area" localSheetId="1">'測定フロー(確認用)'!$A$1:$T$107</definedName>
    <definedName name="_xlnm.Print_Area" localSheetId="0">'入力シート'!$A$1:$L$26</definedName>
    <definedName name="入力値">'入力シート'!$D$3:$E$4,'入力シート'!$D$6:$L$6,'入力シート'!$D$13:$L$13,'入力シート'!$G$15:$L$15,'入力シート'!$D$9:$K$16,'入力シート'!#REF!</definedName>
  </definedNames>
  <calcPr fullCalcOnLoad="1"/>
</workbook>
</file>

<file path=xl/sharedStrings.xml><?xml version="1.0" encoding="utf-8"?>
<sst xmlns="http://schemas.openxmlformats.org/spreadsheetml/2006/main" count="240" uniqueCount="186">
  <si>
    <t>イヌリンクリアランス（Cin)測定　入力シート</t>
  </si>
  <si>
    <t>飲水</t>
  </si>
  <si>
    <t>投与速度300ml/hr</t>
  </si>
  <si>
    <t>0分</t>
  </si>
  <si>
    <t>30分前</t>
  </si>
  <si>
    <t>分</t>
  </si>
  <si>
    <t>投与速度100ml/hr</t>
  </si>
  <si>
    <t>30分</t>
  </si>
  <si>
    <t>60分</t>
  </si>
  <si>
    <t>90分</t>
  </si>
  <si>
    <t>120分</t>
  </si>
  <si>
    <t>45分</t>
  </si>
  <si>
    <t>75分</t>
  </si>
  <si>
    <t>105分</t>
  </si>
  <si>
    <t>血清</t>
  </si>
  <si>
    <t>尿</t>
  </si>
  <si>
    <t>静注</t>
  </si>
  <si>
    <t>←イヌリン静注開始</t>
  </si>
  <si>
    <t>→完全排尿</t>
  </si>
  <si>
    <t>□飲水60mL</t>
  </si>
  <si>
    <t>□飲水500mL</t>
  </si>
  <si>
    <t>□時刻記録</t>
  </si>
  <si>
    <t>過塩素酸処理</t>
  </si>
  <si>
    <t>測定試料</t>
  </si>
  <si>
    <t>精製水で2段階希釈（各10倍、40倍）</t>
  </si>
  <si>
    <t>操作</t>
  </si>
  <si>
    <t>mg/dL</t>
  </si>
  <si>
    <t>イヌリン静注</t>
  </si>
  <si>
    <t>検体前処理</t>
  </si>
  <si>
    <t>検体採取</t>
  </si>
  <si>
    <t>　※廃棄（測定に使用しない）</t>
  </si>
  <si>
    <t>イヌリン濃度測定</t>
  </si>
  <si>
    <t>分析機打出し値（小数点以下１桁）</t>
  </si>
  <si>
    <t>※尿量は計測不要</t>
  </si>
  <si>
    <t>尿中イヌリン濃度(mg/dL)</t>
  </si>
  <si>
    <t>血清中イヌリン濃度(mg/dL)</t>
  </si>
  <si>
    <t>単位時間あたりの尿量（mL/min)</t>
  </si>
  <si>
    <t>身長</t>
  </si>
  <si>
    <t>体重</t>
  </si>
  <si>
    <t>①身長・体重から体表面積の算出</t>
  </si>
  <si>
    <t>②Cin1～3の算出</t>
  </si>
  <si>
    <t>尿U1：</t>
  </si>
  <si>
    <t>尿U2：</t>
  </si>
  <si>
    <t>尿U3：</t>
  </si>
  <si>
    <t>イヌリン濃度（有効3桁）</t>
  </si>
  <si>
    <t>③Cin1～3の平均値算出</t>
  </si>
  <si>
    <t>Cin平均値＝</t>
  </si>
  <si>
    <t>イヌリンクリアランス値算出</t>
  </si>
  <si>
    <t>　体表面積A　＝</t>
  </si>
  <si>
    <t>尿U0：</t>
  </si>
  <si>
    <t>　分析機打出し値（小数点以下１桁）</t>
  </si>
  <si>
    <t>Cin1</t>
  </si>
  <si>
    <t>Cin2</t>
  </si>
  <si>
    <t>mL</t>
  </si>
  <si>
    <t>mL/min</t>
  </si>
  <si>
    <t>Cin3</t>
  </si>
  <si>
    <t>mL</t>
  </si>
  <si>
    <t>mg/dL</t>
  </si>
  <si>
    <t>　イヌリン濃度（有効3桁）</t>
  </si>
  <si>
    <t>cm</t>
  </si>
  <si>
    <r>
      <t>体重(kg)</t>
    </r>
    <r>
      <rPr>
        <vertAlign val="superscript"/>
        <sz val="10"/>
        <rFont val="ＭＳ Ｐゴシック"/>
        <family val="3"/>
      </rPr>
      <t>0.425</t>
    </r>
    <r>
      <rPr>
        <sz val="10"/>
        <rFont val="ＭＳ Ｐゴシック"/>
        <family val="3"/>
      </rPr>
      <t>　×　身長（cm)</t>
    </r>
    <r>
      <rPr>
        <vertAlign val="superscript"/>
        <sz val="10"/>
        <rFont val="ＭＳ Ｐゴシック"/>
        <family val="3"/>
      </rPr>
      <t>0.725</t>
    </r>
    <r>
      <rPr>
        <sz val="10"/>
        <rFont val="ＭＳ Ｐゴシック"/>
        <family val="3"/>
      </rPr>
      <t>　×　0.007184（Du Bois式）</t>
    </r>
  </si>
  <si>
    <t>kg</t>
  </si>
  <si>
    <t>　＝</t>
  </si>
  <si>
    <r>
      <t>m</t>
    </r>
    <r>
      <rPr>
        <vertAlign val="superscript"/>
        <sz val="10"/>
        <rFont val="ＭＳ Ｐゴシック"/>
        <family val="3"/>
      </rPr>
      <t>2</t>
    </r>
  </si>
  <si>
    <t>Cin：</t>
  </si>
  <si>
    <r>
      <t>イヌリンクリアランス（mL/min/1.73m</t>
    </r>
    <r>
      <rPr>
        <vertAlign val="superscript"/>
        <sz val="10"/>
        <rFont val="ＭＳ Ｐゴシック"/>
        <family val="3"/>
      </rPr>
      <t>2</t>
    </r>
    <r>
      <rPr>
        <sz val="10"/>
        <rFont val="ＭＳ Ｐゴシック"/>
        <family val="3"/>
      </rPr>
      <t>）</t>
    </r>
  </si>
  <si>
    <t>Cin　＝</t>
  </si>
  <si>
    <t>U　×　V</t>
  </si>
  <si>
    <t>×</t>
  </si>
  <si>
    <t>1.73</t>
  </si>
  <si>
    <t>U0～3：</t>
  </si>
  <si>
    <t>P</t>
  </si>
  <si>
    <t>A</t>
  </si>
  <si>
    <t>S0～3：</t>
  </si>
  <si>
    <t>V1～3：</t>
  </si>
  <si>
    <t>A：</t>
  </si>
  <si>
    <r>
      <t>身長・体重から求めた体表面積(m</t>
    </r>
    <r>
      <rPr>
        <vertAlign val="superscript"/>
        <sz val="10"/>
        <rFont val="ＭＳ Ｐゴシック"/>
        <family val="3"/>
      </rPr>
      <t>2</t>
    </r>
    <r>
      <rPr>
        <sz val="10"/>
        <rFont val="ＭＳ Ｐゴシック"/>
        <family val="3"/>
      </rPr>
      <t>)</t>
    </r>
  </si>
  <si>
    <t>Cin1＝</t>
  </si>
  <si>
    <r>
      <t>mL/min/1.73m</t>
    </r>
    <r>
      <rPr>
        <vertAlign val="superscript"/>
        <sz val="10"/>
        <rFont val="ＭＳ Ｐゴシック"/>
        <family val="3"/>
      </rPr>
      <t>2</t>
    </r>
  </si>
  <si>
    <r>
      <t>mL/min/1.73m</t>
    </r>
    <r>
      <rPr>
        <vertAlign val="superscript"/>
        <sz val="10"/>
        <color indexed="9"/>
        <rFont val="ＭＳ Ｐゴシック"/>
        <family val="3"/>
      </rPr>
      <t>2</t>
    </r>
  </si>
  <si>
    <t>Cin2＝</t>
  </si>
  <si>
    <t>Cin3＝</t>
  </si>
  <si>
    <t>Cin1　＋　Cin2　＋　Cin3</t>
  </si>
  <si>
    <t>＝</t>
  </si>
  <si>
    <r>
      <t>mL/min/1.73m</t>
    </r>
    <r>
      <rPr>
        <vertAlign val="superscript"/>
        <sz val="10"/>
        <rFont val="ＭＳ Ｐゴシック"/>
        <family val="3"/>
      </rPr>
      <t>2</t>
    </r>
  </si>
  <si>
    <t>Cin＝</t>
  </si>
  <si>
    <r>
      <t>mL/min/1.73m</t>
    </r>
    <r>
      <rPr>
        <vertAlign val="superscript"/>
        <sz val="10"/>
        <color indexed="9"/>
        <rFont val="ＭＳ Ｐゴシック"/>
        <family val="3"/>
      </rPr>
      <t>2</t>
    </r>
  </si>
  <si>
    <t>血清　0.3mL</t>
  </si>
  <si>
    <t>↓</t>
  </si>
  <si>
    <t>振とう混和</t>
  </si>
  <si>
    <t>↓</t>
  </si>
  <si>
    <t>遠心分離（3000rpm、10分）</t>
  </si>
  <si>
    <t>上清を採取し試料とする。</t>
  </si>
  <si>
    <t>方法または注意事項</t>
  </si>
  <si>
    <t>血清</t>
  </si>
  <si>
    <t>尿</t>
  </si>
  <si>
    <t>←　前処理剤（0.3mol/L過塩素酸溶液）　0.9mL</t>
  </si>
  <si>
    <t>コントロール２　：　１５．０　～　１７．０　mg/dL</t>
  </si>
  <si>
    <t>※範囲を外れた場合はリキャリブしてください。</t>
  </si>
  <si>
    <t>　(1)血清</t>
  </si>
  <si>
    <t>　(2)尿</t>
  </si>
  <si>
    <t>10倍、40倍希釈の分析機打出し値より、以下の範囲</t>
  </si>
  <si>
    <t>5mg/dL以上　20mg/dL未満</t>
  </si>
  <si>
    <t>①</t>
  </si>
  <si>
    <t>②</t>
  </si>
  <si>
    <t>に入る打出し値を抽出する。</t>
  </si>
  <si>
    <t>①の打出し値を用いて下記式よりイヌリン濃度を算出する。</t>
  </si>
  <si>
    <t>１．コントロール測定値幅</t>
  </si>
  <si>
    <t>２．イヌリン濃度算出（分析機打出し値からイヌリン濃度を算出する）</t>
  </si>
  <si>
    <t>１．血清：過塩素酸処理</t>
  </si>
  <si>
    <t>２．尿：精製水で2段階希釈</t>
  </si>
  <si>
    <t>　イヌリン投与前後に採取された尿は、あらかじめ精製水で10倍および40倍の2段階に希釈して測定して下さい。
　検体濃度が800mg/dLを超える検体については、160倍希釈して再測定してください。</t>
  </si>
  <si>
    <t>イヌリンクリアランス算出結果</t>
  </si>
  <si>
    <r>
      <t>m</t>
    </r>
    <r>
      <rPr>
        <vertAlign val="superscript"/>
        <sz val="14"/>
        <rFont val="ＭＳ Ｐゴシック"/>
        <family val="3"/>
      </rPr>
      <t>2</t>
    </r>
  </si>
  <si>
    <r>
      <t>mL/min/1.73m</t>
    </r>
    <r>
      <rPr>
        <vertAlign val="superscript"/>
        <sz val="14"/>
        <rFont val="ＭＳ Ｐゴシック"/>
        <family val="3"/>
      </rPr>
      <t>2</t>
    </r>
  </si>
  <si>
    <r>
      <t>mL/min/1.73m</t>
    </r>
    <r>
      <rPr>
        <vertAlign val="superscript"/>
        <sz val="14"/>
        <rFont val="ＭＳ Ｐゴシック"/>
        <family val="3"/>
      </rPr>
      <t>2</t>
    </r>
  </si>
  <si>
    <t>Cin1＝</t>
  </si>
  <si>
    <t>Cin2＝</t>
  </si>
  <si>
    <t>Cin3＝</t>
  </si>
  <si>
    <t>コントロール１　：　３．５　～　４．５　mg/dL</t>
  </si>
  <si>
    <t>※検体の取扱い
検体は採取後、２週間以内（冷蔵）に測定してください。</t>
  </si>
  <si>
    <t>身長(cm)</t>
  </si>
  <si>
    <t>体重(kg)</t>
  </si>
  <si>
    <t>血清①</t>
  </si>
  <si>
    <t>血清②</t>
  </si>
  <si>
    <t>血清③</t>
  </si>
  <si>
    <t>血清④</t>
  </si>
  <si>
    <t>血中イヌリン濃度(mg/dL)</t>
  </si>
  <si>
    <t>部分尿①</t>
  </si>
  <si>
    <t>部分尿②</t>
  </si>
  <si>
    <t>部分尿③</t>
  </si>
  <si>
    <t>部分尿④</t>
  </si>
  <si>
    <t>完全排尿後の各採尿量（mL)</t>
  </si>
  <si>
    <t>□採血①</t>
  </si>
  <si>
    <t>□採血②</t>
  </si>
  <si>
    <t>□採血③</t>
  </si>
  <si>
    <t>□採血④</t>
  </si>
  <si>
    <t>□採尿①</t>
  </si>
  <si>
    <t>□蓄尿②</t>
  </si>
  <si>
    <t>□蓄尿③</t>
  </si>
  <si>
    <t>□蓄尿④</t>
  </si>
  <si>
    <t>□尿量計測(1)</t>
  </si>
  <si>
    <t>□尿量計測(2)</t>
  </si>
  <si>
    <t>□尿量計測(3)</t>
  </si>
  <si>
    <t>□単位時間あたりの尿量(1)</t>
  </si>
  <si>
    <t>□単位時間あたりの尿量(2)</t>
  </si>
  <si>
    <t>□単位時間あたりの尿量(3)</t>
  </si>
  <si>
    <t>尿①、②、③、④各々0.7mL以上を
ﾎﾟﾘｽﾋﾟｯﾂに採取する。</t>
  </si>
  <si>
    <t>血清①、②、③、④各々0.7mL以上を
ﾎﾟﾘｽﾋﾟｯﾂに採取する。</t>
  </si>
  <si>
    <t>□血清①</t>
  </si>
  <si>
    <t>□血清②</t>
  </si>
  <si>
    <t>□血清③</t>
  </si>
  <si>
    <t>□血清④</t>
  </si>
  <si>
    <t>□尿①　10倍希釈</t>
  </si>
  <si>
    <t>□尿①　40倍希釈</t>
  </si>
  <si>
    <t>□尿②　10倍希釈</t>
  </si>
  <si>
    <t>□尿②　40倍希釈</t>
  </si>
  <si>
    <t>□尿③　10倍希釈</t>
  </si>
  <si>
    <t>□尿③　40倍希釈</t>
  </si>
  <si>
    <t>□尿④　10倍希釈</t>
  </si>
  <si>
    <t>□尿④　40倍希釈</t>
  </si>
  <si>
    <t>血清②：</t>
  </si>
  <si>
    <t>血清③：</t>
  </si>
  <si>
    <t>尿②：</t>
  </si>
  <si>
    <t>尿③：</t>
  </si>
  <si>
    <t>血清④：</t>
  </si>
  <si>
    <t>イヌリン濃度　＝　（血清②～④　-　血清①）×4</t>
  </si>
  <si>
    <t>イヌリン濃度　＝　尿②～④×希釈倍率　-　尿①×希釈倍率</t>
  </si>
  <si>
    <t>尿④：</t>
  </si>
  <si>
    <t>尿①</t>
  </si>
  <si>
    <t>尿②</t>
  </si>
  <si>
    <t>尿③</t>
  </si>
  <si>
    <t>尿④</t>
  </si>
  <si>
    <t>採尿時刻（ｲﾇﾘﾝ投与開始からの経過時間）</t>
  </si>
  <si>
    <t>完全排尿時刻（ｲﾇﾘﾝ投与開始からの経過時間）</t>
  </si>
  <si>
    <t>使用方法</t>
  </si>
  <si>
    <t>１、身長、体重を入力します</t>
  </si>
  <si>
    <t>２、血中、尿中のイヌリン測定値を入力します</t>
  </si>
  <si>
    <t>３、イヌリン投与開始から30分後に予定されていた完全排尿までに要した実際の時間を入力します。</t>
  </si>
  <si>
    <t>採尿②</t>
  </si>
  <si>
    <t>採尿③</t>
  </si>
  <si>
    <t>採尿④</t>
  </si>
  <si>
    <t>４、採尿②～④のそれぞれで、完全排尿後の時間と尿量をお入力します。</t>
  </si>
  <si>
    <t>５、自動的にGFR（Cin、イヌリンクリアランス)平均値が計算されます。</t>
  </si>
  <si>
    <t>入力シート</t>
  </si>
  <si>
    <t>注意：血中、尿中のイヌリン濃度はそれぞれ2以下、5以下の場合にはブランクが0として計算されます。入力は0でも2（あるいは5）でも結構です。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</si>
</sst>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_);[Red]\(0.0\)"/>
  </numFmts>
  <fonts count="28">
    <font>
      <sz val="10"/>
      <name val="ＭＳ ゴシック"/>
      <family val="3"/>
    </font>
    <font>
      <sz val="6"/>
      <name val="ＭＳ ゴシック"/>
      <family val="3"/>
    </font>
    <font>
      <b/>
      <sz val="18"/>
      <name val="ＭＳ Ｐゴシック"/>
      <family val="3"/>
    </font>
    <font>
      <sz val="10"/>
      <name val="ＭＳ Ｐゴシック"/>
      <family val="3"/>
    </font>
    <font>
      <sz val="8"/>
      <name val="ＭＳ Ｐゴシック"/>
      <family val="3"/>
    </font>
    <font>
      <sz val="10"/>
      <color indexed="10"/>
      <name val="ＭＳ Ｐゴシック"/>
      <family val="3"/>
    </font>
    <font>
      <sz val="10"/>
      <color indexed="9"/>
      <name val="ＭＳ Ｐゴシック"/>
      <family val="3"/>
    </font>
    <font>
      <vertAlign val="superscript"/>
      <sz val="10"/>
      <name val="ＭＳ Ｐゴシック"/>
      <family val="3"/>
    </font>
    <font>
      <vertAlign val="superscript"/>
      <sz val="10"/>
      <color indexed="9"/>
      <name val="ＭＳ Ｐゴシック"/>
      <family val="3"/>
    </font>
    <font>
      <sz val="11"/>
      <name val="ＭＳ Ｐゴシック"/>
      <family val="3"/>
    </font>
    <font>
      <u val="single"/>
      <sz val="10"/>
      <color indexed="12"/>
      <name val="ＭＳ ゴシック"/>
      <family val="3"/>
    </font>
    <font>
      <u val="single"/>
      <sz val="10"/>
      <color indexed="36"/>
      <name val="ＭＳ ゴシック"/>
      <family val="3"/>
    </font>
    <font>
      <sz val="14"/>
      <name val="ＭＳ ゴシック"/>
      <family val="3"/>
    </font>
    <font>
      <sz val="14"/>
      <name val="ＭＳ Ｐゴシック"/>
      <family val="3"/>
    </font>
    <font>
      <vertAlign val="superscript"/>
      <sz val="14"/>
      <name val="ＭＳ Ｐゴシック"/>
      <family val="3"/>
    </font>
    <font>
      <u val="single"/>
      <sz val="20"/>
      <name val="ＭＳ ゴシック"/>
      <family val="3"/>
    </font>
    <font>
      <sz val="12"/>
      <name val="ＭＳ Ｐゴシック"/>
      <family val="3"/>
    </font>
    <font>
      <sz val="14"/>
      <color indexed="8"/>
      <name val="ＭＳ Ｐゴシック"/>
      <family val="3"/>
    </font>
    <font>
      <sz val="12"/>
      <color indexed="8"/>
      <name val="ＭＳ Ｐゴシック"/>
      <family val="3"/>
    </font>
    <font>
      <sz val="10"/>
      <color indexed="8"/>
      <name val="Arial"/>
      <family val="2"/>
    </font>
    <font>
      <sz val="10"/>
      <color indexed="8"/>
      <name val="ＭＳ Ｐゴシック"/>
      <family val="3"/>
    </font>
    <font>
      <sz val="12"/>
      <color indexed="8"/>
      <name val="Arial"/>
      <family val="2"/>
    </font>
    <font>
      <sz val="8"/>
      <color indexed="8"/>
      <name val="ＭＳ Ｐゴシック"/>
      <family val="3"/>
    </font>
    <font>
      <sz val="18"/>
      <color indexed="8"/>
      <name val="ＭＳ Ｐゴシック"/>
      <family val="3"/>
    </font>
    <font>
      <sz val="8"/>
      <color indexed="8"/>
      <name val="Arial"/>
      <family val="2"/>
    </font>
    <font>
      <sz val="20"/>
      <color indexed="8"/>
      <name val="ＭＳ Ｐゴシック"/>
      <family val="3"/>
    </font>
    <font>
      <sz val="20"/>
      <color indexed="8"/>
      <name val="Arial"/>
      <family val="2"/>
    </font>
    <font>
      <sz val="14"/>
      <color indexed="8"/>
      <name val="Arial"/>
      <family val="2"/>
    </font>
  </fonts>
  <fills count="9">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32">
    <border>
      <left/>
      <right/>
      <top/>
      <bottom/>
      <diagonal/>
    </border>
    <border>
      <left style="double"/>
      <right style="double"/>
      <top style="double"/>
      <bottom style="double"/>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
      <left style="thin"/>
      <right>
        <color indexed="63"/>
      </right>
      <top style="dashed"/>
      <bottom>
        <color indexed="63"/>
      </bottom>
    </border>
    <border>
      <left style="medium"/>
      <right style="medium"/>
      <top style="medium"/>
      <bottom style="medium"/>
    </border>
    <border>
      <left style="thin"/>
      <right>
        <color indexed="63"/>
      </right>
      <top>
        <color indexed="63"/>
      </top>
      <bottom style="dashed"/>
    </border>
    <border>
      <left>
        <color indexed="63"/>
      </left>
      <right>
        <color indexed="63"/>
      </right>
      <top>
        <color indexed="63"/>
      </top>
      <bottom style="dashed"/>
    </border>
    <border>
      <left style="thin"/>
      <right style="thin"/>
      <top>
        <color indexed="63"/>
      </top>
      <bottom style="dashed"/>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dashed"/>
      <bottom>
        <color indexed="63"/>
      </bottom>
    </border>
    <border>
      <left style="thin"/>
      <right style="thin"/>
      <top style="thin"/>
      <bottom>
        <color indexed="63"/>
      </bottom>
    </border>
    <border>
      <left style="double"/>
      <right>
        <color indexed="63"/>
      </right>
      <top style="double"/>
      <bottom style="double"/>
    </border>
    <border>
      <left>
        <color indexed="63"/>
      </left>
      <right style="double"/>
      <top style="double"/>
      <bottom style="double"/>
    </border>
    <border>
      <left style="thin"/>
      <right style="thin"/>
      <top>
        <color indexed="63"/>
      </top>
      <bottom style="thin"/>
    </border>
    <border>
      <left style="thin"/>
      <right>
        <color indexed="63"/>
      </right>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6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176" fontId="6" fillId="0" borderId="0" xfId="0" applyNumberFormat="1" applyFont="1" applyBorder="1" applyAlignment="1">
      <alignment vertical="center"/>
    </xf>
    <xf numFmtId="0" fontId="6" fillId="0" borderId="0" xfId="0" applyFont="1" applyBorder="1" applyAlignment="1">
      <alignment vertical="center"/>
    </xf>
    <xf numFmtId="0" fontId="12" fillId="2" borderId="1" xfId="0" applyFont="1" applyFill="1" applyBorder="1" applyAlignment="1" applyProtection="1">
      <alignment vertical="center"/>
      <protection locked="0"/>
    </xf>
    <xf numFmtId="0" fontId="12" fillId="3" borderId="1" xfId="0" applyFont="1" applyFill="1" applyBorder="1" applyAlignment="1" applyProtection="1">
      <alignment vertical="center"/>
      <protection locked="0"/>
    </xf>
    <xf numFmtId="0" fontId="12" fillId="4" borderId="1" xfId="0" applyFont="1" applyFill="1" applyBorder="1" applyAlignment="1" applyProtection="1">
      <alignment vertical="center"/>
      <protection locked="0"/>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3" fillId="0" borderId="4" xfId="0" applyFont="1" applyBorder="1" applyAlignment="1" applyProtection="1">
      <alignment horizontal="center" vertical="center"/>
      <protection/>
    </xf>
    <xf numFmtId="0" fontId="3" fillId="0" borderId="4" xfId="0" applyFont="1" applyFill="1" applyBorder="1" applyAlignment="1" applyProtection="1">
      <alignment horizontal="centerContinuous" vertical="center"/>
      <protection/>
    </xf>
    <xf numFmtId="0" fontId="3" fillId="0" borderId="4" xfId="0" applyFont="1" applyBorder="1" applyAlignment="1" applyProtection="1">
      <alignment horizontal="centerContinuous" vertical="center"/>
      <protection/>
    </xf>
    <xf numFmtId="0" fontId="3" fillId="0" borderId="5" xfId="0" applyFont="1" applyBorder="1" applyAlignment="1" applyProtection="1">
      <alignment horizontal="centerContinuous" vertical="center"/>
      <protection/>
    </xf>
    <xf numFmtId="0" fontId="3" fillId="0" borderId="0" xfId="0" applyFont="1" applyBorder="1" applyAlignment="1" applyProtection="1">
      <alignment horizontal="center" vertical="center" textRotation="255"/>
      <protection/>
    </xf>
    <xf numFmtId="0" fontId="3" fillId="0" borderId="6" xfId="0" applyFont="1" applyBorder="1" applyAlignment="1" applyProtection="1">
      <alignment vertical="center"/>
      <protection/>
    </xf>
    <xf numFmtId="0" fontId="3" fillId="0" borderId="7" xfId="0" applyFont="1" applyBorder="1" applyAlignment="1" applyProtection="1">
      <alignment vertical="center"/>
      <protection/>
    </xf>
    <xf numFmtId="0" fontId="3" fillId="0" borderId="7"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8"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6" xfId="0" applyFont="1" applyBorder="1" applyAlignment="1" applyProtection="1">
      <alignment horizontal="left" vertical="center"/>
      <protection/>
    </xf>
    <xf numFmtId="0" fontId="3" fillId="0" borderId="7" xfId="0" applyFont="1" applyBorder="1" applyAlignment="1" applyProtection="1">
      <alignment horizontal="left" vertical="center"/>
      <protection/>
    </xf>
    <xf numFmtId="0" fontId="3" fillId="0" borderId="7" xfId="0" applyFont="1" applyFill="1" applyBorder="1" applyAlignment="1" applyProtection="1">
      <alignment horizontal="lef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5" borderId="0" xfId="0" applyFont="1" applyFill="1" applyBorder="1" applyAlignment="1" applyProtection="1">
      <alignment horizontal="center" vertical="center"/>
      <protection/>
    </xf>
    <xf numFmtId="0" fontId="3" fillId="5"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7" xfId="0" applyFont="1" applyBorder="1" applyAlignment="1" applyProtection="1">
      <alignment vertical="center" wrapText="1"/>
      <protection/>
    </xf>
    <xf numFmtId="0" fontId="3" fillId="0" borderId="8"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7"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0" xfId="0" applyFont="1" applyAlignment="1" applyProtection="1">
      <alignment vertical="center"/>
      <protection/>
    </xf>
    <xf numFmtId="0" fontId="3" fillId="0" borderId="9" xfId="0" applyFont="1" applyBorder="1" applyAlignment="1" applyProtection="1">
      <alignment vertical="center"/>
      <protection/>
    </xf>
    <xf numFmtId="0" fontId="3" fillId="0" borderId="12" xfId="0" applyFont="1" applyBorder="1" applyAlignment="1" applyProtection="1">
      <alignment vertical="center"/>
      <protection/>
    </xf>
    <xf numFmtId="0" fontId="4" fillId="0" borderId="7" xfId="0" applyFont="1" applyBorder="1" applyAlignment="1" applyProtection="1">
      <alignment vertical="center"/>
      <protection/>
    </xf>
    <xf numFmtId="0" fontId="3" fillId="6" borderId="13" xfId="0" applyFont="1" applyFill="1" applyBorder="1" applyAlignment="1" applyProtection="1">
      <alignment vertical="center"/>
      <protection/>
    </xf>
    <xf numFmtId="0" fontId="5" fillId="0" borderId="8" xfId="0" applyFont="1" applyBorder="1" applyAlignment="1" applyProtection="1">
      <alignment vertical="center"/>
      <protection/>
    </xf>
    <xf numFmtId="0" fontId="3" fillId="2" borderId="0"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3" fillId="0" borderId="7"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3" fillId="0" borderId="15" xfId="0" applyFont="1" applyBorder="1" applyAlignment="1" applyProtection="1">
      <alignment horizontal="left" vertical="center"/>
      <protection/>
    </xf>
    <xf numFmtId="0" fontId="3" fillId="3" borderId="0" xfId="0" applyFont="1" applyFill="1" applyBorder="1" applyAlignment="1" applyProtection="1">
      <alignment horizontal="center" vertical="center"/>
      <protection/>
    </xf>
    <xf numFmtId="0" fontId="3" fillId="0" borderId="8" xfId="0" applyFont="1" applyBorder="1" applyAlignment="1" applyProtection="1">
      <alignment vertical="center"/>
      <protection/>
    </xf>
    <xf numFmtId="177" fontId="3" fillId="2" borderId="2" xfId="0" applyNumberFormat="1" applyFont="1" applyFill="1" applyBorder="1" applyAlignment="1" applyProtection="1">
      <alignment vertical="center"/>
      <protection/>
    </xf>
    <xf numFmtId="0" fontId="3" fillId="4" borderId="0" xfId="0" applyFont="1" applyFill="1" applyBorder="1" applyAlignment="1" applyProtection="1">
      <alignment horizontal="center" vertical="center"/>
      <protection/>
    </xf>
    <xf numFmtId="177" fontId="3" fillId="3" borderId="2" xfId="0" applyNumberFormat="1" applyFont="1" applyFill="1" applyBorder="1" applyAlignment="1" applyProtection="1">
      <alignment vertical="center"/>
      <protection/>
    </xf>
    <xf numFmtId="0" fontId="3" fillId="0" borderId="16" xfId="0" applyFont="1" applyBorder="1" applyAlignment="1" applyProtection="1">
      <alignment vertical="center"/>
      <protection/>
    </xf>
    <xf numFmtId="177" fontId="3" fillId="4" borderId="2" xfId="0" applyNumberFormat="1" applyFont="1" applyFill="1" applyBorder="1" applyAlignment="1" applyProtection="1">
      <alignment vertical="center"/>
      <protection/>
    </xf>
    <xf numFmtId="0" fontId="3" fillId="0" borderId="2" xfId="0" applyFont="1" applyBorder="1" applyAlignment="1" applyProtection="1">
      <alignment horizontal="center" vertical="center" textRotation="255"/>
      <protection/>
    </xf>
    <xf numFmtId="0" fontId="3" fillId="0" borderId="0" xfId="0" applyFont="1" applyFill="1" applyBorder="1" applyAlignment="1" applyProtection="1">
      <alignment horizontal="center" vertical="center" textRotation="255"/>
      <protection/>
    </xf>
    <xf numFmtId="0" fontId="3" fillId="0" borderId="0" xfId="0" applyFont="1" applyFill="1" applyAlignment="1" applyProtection="1">
      <alignment vertical="center"/>
      <protection/>
    </xf>
    <xf numFmtId="0" fontId="3" fillId="0" borderId="17" xfId="0" applyFont="1" applyFill="1" applyBorder="1" applyAlignment="1" applyProtection="1">
      <alignment horizontal="center" vertical="center" textRotation="255"/>
      <protection/>
    </xf>
    <xf numFmtId="0" fontId="3" fillId="0" borderId="17" xfId="0" applyFont="1" applyFill="1" applyBorder="1" applyAlignment="1" applyProtection="1">
      <alignment vertical="center"/>
      <protection/>
    </xf>
    <xf numFmtId="0" fontId="3" fillId="0" borderId="8" xfId="0" applyFont="1" applyFill="1" applyBorder="1" applyAlignment="1" applyProtection="1">
      <alignment vertical="center" wrapText="1"/>
      <protection/>
    </xf>
    <xf numFmtId="0" fontId="3" fillId="0" borderId="18" xfId="0" applyFont="1" applyFill="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Fill="1" applyAlignment="1" applyProtection="1">
      <alignment horizontal="right" vertical="center"/>
      <protection/>
    </xf>
    <xf numFmtId="176" fontId="3" fillId="0" borderId="2" xfId="0" applyNumberFormat="1" applyFont="1" applyBorder="1" applyAlignment="1" applyProtection="1">
      <alignment vertical="center"/>
      <protection/>
    </xf>
    <xf numFmtId="0" fontId="3" fillId="0" borderId="20" xfId="0" applyFont="1" applyBorder="1" applyAlignment="1" applyProtection="1">
      <alignment horizontal="center" vertical="center" textRotation="255"/>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3" xfId="0" applyFont="1" applyBorder="1" applyAlignment="1" applyProtection="1">
      <alignment vertical="center"/>
      <protection/>
    </xf>
    <xf numFmtId="177" fontId="3" fillId="0" borderId="2" xfId="0" applyNumberFormat="1"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7" xfId="0" applyFont="1" applyBorder="1" applyAlignment="1" applyProtection="1" quotePrefix="1">
      <alignment horizontal="center" vertical="center"/>
      <protection/>
    </xf>
    <xf numFmtId="0" fontId="3" fillId="0" borderId="20" xfId="0" applyFont="1" applyBorder="1" applyAlignment="1" applyProtection="1">
      <alignment horizontal="center" vertical="center"/>
      <protection/>
    </xf>
    <xf numFmtId="0" fontId="3" fillId="2" borderId="0" xfId="0" applyFont="1" applyFill="1" applyBorder="1" applyAlignment="1" applyProtection="1">
      <alignment horizontal="right" vertical="center"/>
      <protection/>
    </xf>
    <xf numFmtId="176" fontId="3" fillId="0" borderId="2" xfId="0" applyNumberFormat="1" applyFont="1" applyBorder="1" applyAlignment="1" applyProtection="1">
      <alignment horizontal="center" vertical="center"/>
      <protection/>
    </xf>
    <xf numFmtId="0" fontId="3" fillId="3" borderId="0" xfId="0" applyFont="1" applyFill="1" applyBorder="1" applyAlignment="1" applyProtection="1">
      <alignment horizontal="right" vertical="center"/>
      <protection/>
    </xf>
    <xf numFmtId="0" fontId="3" fillId="4" borderId="0" xfId="0" applyFont="1" applyFill="1" applyBorder="1" applyAlignment="1" applyProtection="1">
      <alignment horizontal="right" vertical="center"/>
      <protection/>
    </xf>
    <xf numFmtId="0" fontId="3" fillId="0" borderId="17" xfId="0" applyFont="1" applyBorder="1" applyAlignment="1" applyProtection="1">
      <alignment horizontal="center" vertical="center" textRotation="255"/>
      <protection/>
    </xf>
    <xf numFmtId="0" fontId="3" fillId="0" borderId="2" xfId="0" applyNumberFormat="1" applyFont="1" applyBorder="1" applyAlignment="1" applyProtection="1">
      <alignment vertical="center"/>
      <protection/>
    </xf>
    <xf numFmtId="0" fontId="3" fillId="0" borderId="22"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lignment vertical="center"/>
    </xf>
    <xf numFmtId="0" fontId="12" fillId="6" borderId="1" xfId="0"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15" fillId="0" borderId="0" xfId="0" applyFont="1" applyAlignment="1" applyProtection="1">
      <alignment vertical="center"/>
      <protection/>
    </xf>
    <xf numFmtId="0" fontId="12" fillId="0" borderId="0" xfId="0" applyFont="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righ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right" vertical="center"/>
      <protection/>
    </xf>
    <xf numFmtId="177" fontId="13" fillId="0" borderId="2" xfId="0" applyNumberFormat="1" applyFont="1" applyBorder="1" applyAlignment="1" applyProtection="1">
      <alignment vertical="center"/>
      <protection/>
    </xf>
    <xf numFmtId="0" fontId="16" fillId="2" borderId="0" xfId="0" applyFont="1" applyFill="1" applyBorder="1" applyAlignment="1" applyProtection="1">
      <alignment horizontal="right" vertical="center"/>
      <protection/>
    </xf>
    <xf numFmtId="0" fontId="16" fillId="3" borderId="0" xfId="0" applyFont="1" applyFill="1" applyBorder="1" applyAlignment="1" applyProtection="1">
      <alignment horizontal="right" vertical="center"/>
      <protection/>
    </xf>
    <xf numFmtId="0" fontId="16" fillId="4" borderId="0" xfId="0" applyFont="1" applyFill="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3" fillId="0" borderId="23" xfId="0" applyFont="1" applyBorder="1" applyAlignment="1" applyProtection="1">
      <alignment horizontal="center" vertical="center" textRotation="255"/>
      <protection/>
    </xf>
    <xf numFmtId="0" fontId="12" fillId="6" borderId="24" xfId="0" applyFont="1" applyFill="1" applyBorder="1" applyAlignment="1" applyProtection="1">
      <alignment vertical="center"/>
      <protection locked="0"/>
    </xf>
    <xf numFmtId="0" fontId="12" fillId="6" borderId="25" xfId="0" applyFont="1" applyFill="1" applyBorder="1" applyAlignment="1" applyProtection="1">
      <alignment vertical="center"/>
      <protection locked="0"/>
    </xf>
    <xf numFmtId="0" fontId="12" fillId="2" borderId="24" xfId="0" applyFont="1" applyFill="1" applyBorder="1" applyAlignment="1" applyProtection="1">
      <alignment vertical="center"/>
      <protection locked="0"/>
    </xf>
    <xf numFmtId="0" fontId="12" fillId="2" borderId="25" xfId="0" applyFont="1" applyFill="1" applyBorder="1" applyAlignment="1" applyProtection="1">
      <alignment vertical="center"/>
      <protection locked="0"/>
    </xf>
    <xf numFmtId="0" fontId="12" fillId="3" borderId="24" xfId="0" applyFont="1" applyFill="1" applyBorder="1" applyAlignment="1" applyProtection="1">
      <alignment vertical="center"/>
      <protection locked="0"/>
    </xf>
    <xf numFmtId="0" fontId="12" fillId="3" borderId="25" xfId="0" applyFont="1" applyFill="1" applyBorder="1" applyAlignment="1" applyProtection="1">
      <alignment vertical="center"/>
      <protection locked="0"/>
    </xf>
    <xf numFmtId="0" fontId="12" fillId="4" borderId="24" xfId="0" applyFont="1" applyFill="1" applyBorder="1" applyAlignment="1" applyProtection="1">
      <alignment vertical="center"/>
      <protection locked="0"/>
    </xf>
    <xf numFmtId="0" fontId="12" fillId="4" borderId="25" xfId="0" applyFont="1" applyFill="1" applyBorder="1" applyAlignment="1" applyProtection="1">
      <alignment vertical="center"/>
      <protection locked="0"/>
    </xf>
    <xf numFmtId="176" fontId="13" fillId="0" borderId="4" xfId="0" applyNumberFormat="1" applyFont="1" applyBorder="1" applyAlignment="1" applyProtection="1">
      <alignment horizontal="center" vertical="center"/>
      <protection/>
    </xf>
    <xf numFmtId="0" fontId="12" fillId="0" borderId="3" xfId="0" applyFont="1" applyBorder="1" applyAlignment="1" applyProtection="1">
      <alignment vertical="center"/>
      <protection/>
    </xf>
    <xf numFmtId="0" fontId="0" fillId="0" borderId="5" xfId="0" applyBorder="1" applyAlignment="1" applyProtection="1">
      <alignment vertical="center"/>
      <protection/>
    </xf>
    <xf numFmtId="179" fontId="13" fillId="0" borderId="4" xfId="0" applyNumberFormat="1" applyFont="1" applyBorder="1" applyAlignment="1" applyProtection="1">
      <alignment horizontal="center" vertical="center"/>
      <protection/>
    </xf>
    <xf numFmtId="179" fontId="12" fillId="0" borderId="3" xfId="0" applyNumberFormat="1" applyFont="1" applyBorder="1" applyAlignment="1" applyProtection="1">
      <alignment vertical="center"/>
      <protection/>
    </xf>
    <xf numFmtId="179" fontId="0" fillId="0" borderId="5" xfId="0" applyNumberFormat="1" applyBorder="1" applyAlignment="1" applyProtection="1">
      <alignment vertical="center"/>
      <protection/>
    </xf>
    <xf numFmtId="0" fontId="3" fillId="0" borderId="0" xfId="0" applyFont="1" applyFill="1" applyAlignment="1" applyProtection="1">
      <alignment vertical="center" wrapText="1"/>
      <protection/>
    </xf>
    <xf numFmtId="0" fontId="3" fillId="0" borderId="6" xfId="0" applyFont="1" applyBorder="1" applyAlignment="1" applyProtection="1">
      <alignment horizontal="center" vertical="center" textRotation="255"/>
      <protection/>
    </xf>
    <xf numFmtId="0" fontId="3" fillId="0" borderId="26" xfId="0" applyFont="1" applyBorder="1" applyAlignment="1" applyProtection="1">
      <alignment horizontal="center" vertical="center" textRotation="255"/>
      <protection/>
    </xf>
    <xf numFmtId="0" fontId="3" fillId="0" borderId="0" xfId="0" applyFont="1" applyBorder="1" applyAlignment="1" applyProtection="1">
      <alignment vertical="center"/>
      <protection/>
    </xf>
    <xf numFmtId="0" fontId="3" fillId="2" borderId="27"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protection/>
    </xf>
    <xf numFmtId="0" fontId="3" fillId="2" borderId="18" xfId="0" applyFont="1" applyFill="1" applyBorder="1" applyAlignment="1" applyProtection="1">
      <alignment horizontal="center" vertical="center"/>
      <protection/>
    </xf>
    <xf numFmtId="0" fontId="3" fillId="3" borderId="27" xfId="0" applyFont="1" applyFill="1" applyBorder="1" applyAlignment="1" applyProtection="1">
      <alignment horizontal="center" vertical="center"/>
      <protection/>
    </xf>
    <xf numFmtId="0" fontId="3" fillId="3" borderId="7" xfId="0" applyFont="1" applyFill="1" applyBorder="1" applyAlignment="1" applyProtection="1">
      <alignment horizontal="center" vertical="center"/>
      <protection/>
    </xf>
    <xf numFmtId="0" fontId="3" fillId="3" borderId="18" xfId="0" applyFont="1" applyFill="1" applyBorder="1" applyAlignment="1" applyProtection="1">
      <alignment horizontal="center" vertical="center"/>
      <protection/>
    </xf>
    <xf numFmtId="0" fontId="3" fillId="4" borderId="27" xfId="0" applyFont="1" applyFill="1" applyBorder="1" applyAlignment="1" applyProtection="1">
      <alignment horizontal="center" vertical="center"/>
      <protection/>
    </xf>
    <xf numFmtId="0" fontId="3" fillId="4" borderId="7" xfId="0" applyFont="1" applyFill="1" applyBorder="1" applyAlignment="1" applyProtection="1">
      <alignment horizontal="center" vertical="center"/>
      <protection/>
    </xf>
    <xf numFmtId="0" fontId="3" fillId="4" borderId="18" xfId="0" applyFont="1" applyFill="1" applyBorder="1" applyAlignment="1" applyProtection="1">
      <alignment horizontal="center" vertical="center"/>
      <protection/>
    </xf>
    <xf numFmtId="0" fontId="3" fillId="0" borderId="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6"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7" xfId="0" applyFont="1" applyBorder="1" applyAlignment="1" applyProtection="1">
      <alignment horizontal="left" vertical="center"/>
      <protection/>
    </xf>
    <xf numFmtId="0" fontId="3" fillId="7" borderId="23" xfId="0" applyFont="1" applyFill="1" applyBorder="1" applyAlignment="1" applyProtection="1">
      <alignment horizontal="center" vertical="center" wrapText="1"/>
      <protection/>
    </xf>
    <xf numFmtId="0" fontId="3" fillId="7" borderId="6" xfId="0" applyFont="1" applyFill="1" applyBorder="1" applyAlignment="1" applyProtection="1">
      <alignment horizontal="center" vertical="center" wrapText="1"/>
      <protection/>
    </xf>
    <xf numFmtId="0" fontId="3" fillId="7" borderId="26" xfId="0"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3" fillId="2" borderId="0" xfId="0" applyFont="1" applyFill="1" applyBorder="1" applyAlignment="1" applyProtection="1">
      <alignment horizontal="left" vertical="center"/>
      <protection/>
    </xf>
    <xf numFmtId="0" fontId="3" fillId="3" borderId="0" xfId="0" applyFont="1" applyFill="1" applyBorder="1" applyAlignment="1" applyProtection="1">
      <alignment horizontal="left" vertical="center"/>
      <protection/>
    </xf>
    <xf numFmtId="0" fontId="3" fillId="4" borderId="0" xfId="0" applyFont="1" applyFill="1" applyBorder="1" applyAlignment="1" applyProtection="1">
      <alignment horizontal="left" vertical="center"/>
      <protection/>
    </xf>
    <xf numFmtId="0" fontId="3" fillId="8" borderId="23" xfId="0" applyFont="1" applyFill="1" applyBorder="1" applyAlignment="1" applyProtection="1">
      <alignment horizontal="center" vertical="center" wrapText="1"/>
      <protection/>
    </xf>
    <xf numFmtId="0" fontId="3" fillId="8" borderId="6" xfId="0" applyFont="1" applyFill="1" applyBorder="1" applyAlignment="1" applyProtection="1">
      <alignment horizontal="center" vertical="center" wrapText="1"/>
      <protection/>
    </xf>
    <xf numFmtId="0" fontId="3" fillId="8" borderId="26" xfId="0" applyFont="1" applyFill="1" applyBorder="1" applyAlignment="1" applyProtection="1">
      <alignment horizontal="center" vertical="center" wrapText="1"/>
      <protection/>
    </xf>
    <xf numFmtId="0" fontId="5" fillId="0" borderId="8" xfId="0" applyFont="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xdr:row>
      <xdr:rowOff>200025</xdr:rowOff>
    </xdr:from>
    <xdr:to>
      <xdr:col>24</xdr:col>
      <xdr:colOff>323850</xdr:colOff>
      <xdr:row>32</xdr:row>
      <xdr:rowOff>142875</xdr:rowOff>
    </xdr:to>
    <xdr:grpSp>
      <xdr:nvGrpSpPr>
        <xdr:cNvPr id="1" name="Group 2"/>
        <xdr:cNvGrpSpPr>
          <a:grpSpLocks/>
        </xdr:cNvGrpSpPr>
      </xdr:nvGrpSpPr>
      <xdr:grpSpPr>
        <a:xfrm>
          <a:off x="9839325" y="504825"/>
          <a:ext cx="7658100" cy="7105650"/>
          <a:chOff x="62" y="22"/>
          <a:chExt cx="4207" cy="4449"/>
        </a:xfrm>
        <a:solidFill>
          <a:srgbClr val="FFFFFF"/>
        </a:solidFill>
      </xdr:grpSpPr>
      <xdr:sp>
        <xdr:nvSpPr>
          <xdr:cNvPr id="2" name="AutoShape 3"/>
          <xdr:cNvSpPr>
            <a:spLocks/>
          </xdr:cNvSpPr>
        </xdr:nvSpPr>
        <xdr:spPr>
          <a:xfrm>
            <a:off x="119" y="658"/>
            <a:ext cx="9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3" name="AutoShape 4"/>
          <xdr:cNvSpPr>
            <a:spLocks/>
          </xdr:cNvSpPr>
        </xdr:nvSpPr>
        <xdr:spPr>
          <a:xfrm>
            <a:off x="119" y="3197"/>
            <a:ext cx="9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4" name="AutoShape 5"/>
          <xdr:cNvSpPr>
            <a:spLocks/>
          </xdr:cNvSpPr>
        </xdr:nvSpPr>
        <xdr:spPr>
          <a:xfrm>
            <a:off x="119" y="2699"/>
            <a:ext cx="9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5" name="AutoShape 6"/>
          <xdr:cNvSpPr>
            <a:spLocks/>
          </xdr:cNvSpPr>
        </xdr:nvSpPr>
        <xdr:spPr>
          <a:xfrm>
            <a:off x="119" y="2137"/>
            <a:ext cx="9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6" name="AutoShape 7"/>
          <xdr:cNvSpPr>
            <a:spLocks/>
          </xdr:cNvSpPr>
        </xdr:nvSpPr>
        <xdr:spPr>
          <a:xfrm>
            <a:off x="119" y="1116"/>
            <a:ext cx="9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7" name="AutoShape 8"/>
          <xdr:cNvSpPr>
            <a:spLocks/>
          </xdr:cNvSpPr>
        </xdr:nvSpPr>
        <xdr:spPr>
          <a:xfrm>
            <a:off x="119" y="1610"/>
            <a:ext cx="9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8" name="AutoShape 9"/>
          <xdr:cNvSpPr>
            <a:spLocks/>
          </xdr:cNvSpPr>
        </xdr:nvSpPr>
        <xdr:spPr>
          <a:xfrm>
            <a:off x="527" y="431"/>
            <a:ext cx="3742" cy="3447"/>
          </a:xfrm>
          <a:prstGeom prst="roundRect">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
            </a:r>
          </a:p>
        </xdr:txBody>
      </xdr:sp>
      <xdr:sp>
        <xdr:nvSpPr>
          <xdr:cNvPr id="9" name="AutoShape 10"/>
          <xdr:cNvSpPr>
            <a:spLocks/>
          </xdr:cNvSpPr>
        </xdr:nvSpPr>
        <xdr:spPr>
          <a:xfrm flipH="1">
            <a:off x="1978" y="975"/>
            <a:ext cx="0" cy="2404"/>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0" name="AutoShape 11"/>
          <xdr:cNvSpPr>
            <a:spLocks/>
          </xdr:cNvSpPr>
        </xdr:nvSpPr>
        <xdr:spPr>
          <a:xfrm rot="16200000">
            <a:off x="981" y="2154"/>
            <a:ext cx="2540" cy="1"/>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4" name="AutoShape 15"/>
          <xdr:cNvSpPr>
            <a:spLocks/>
          </xdr:cNvSpPr>
        </xdr:nvSpPr>
        <xdr:spPr>
          <a:xfrm rot="5400000" flipV="1">
            <a:off x="2250" y="340"/>
            <a:ext cx="1" cy="254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5" name="AutoShape 16"/>
          <xdr:cNvSpPr>
            <a:spLocks/>
          </xdr:cNvSpPr>
        </xdr:nvSpPr>
        <xdr:spPr>
          <a:xfrm rot="16200000">
            <a:off x="981" y="2699"/>
            <a:ext cx="2540" cy="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6" name="AutoShape 17"/>
          <xdr:cNvSpPr>
            <a:spLocks/>
          </xdr:cNvSpPr>
        </xdr:nvSpPr>
        <xdr:spPr>
          <a:xfrm rot="5400000" flipV="1">
            <a:off x="2248" y="1931"/>
            <a:ext cx="6" cy="254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8" name="AutoShape 19"/>
          <xdr:cNvSpPr>
            <a:spLocks/>
          </xdr:cNvSpPr>
        </xdr:nvSpPr>
        <xdr:spPr>
          <a:xfrm>
            <a:off x="210" y="703"/>
            <a:ext cx="0" cy="254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22" name="AutoShape 23"/>
          <xdr:cNvSpPr>
            <a:spLocks/>
          </xdr:cNvSpPr>
        </xdr:nvSpPr>
        <xdr:spPr>
          <a:xfrm>
            <a:off x="663" y="1111"/>
            <a:ext cx="318" cy="1814"/>
          </a:xfrm>
          <a:prstGeom prst="rect">
            <a:avLst/>
          </a:prstGeom>
          <a:solidFill>
            <a:srgbClr val="FFFFCC"/>
          </a:solidFill>
          <a:ln w="12700"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rPr>
              <a:t/>
            </a:r>
          </a:p>
        </xdr:txBody>
      </xdr:sp>
      <xdr:sp>
        <xdr:nvSpPr>
          <xdr:cNvPr id="27" name="AutoShape 28"/>
          <xdr:cNvSpPr>
            <a:spLocks/>
          </xdr:cNvSpPr>
        </xdr:nvSpPr>
        <xdr:spPr>
          <a:xfrm>
            <a:off x="1706" y="2018"/>
            <a:ext cx="499" cy="227"/>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採尿②
</a:t>
            </a:r>
            <a:r>
              <a:rPr lang="en-US" cap="none" sz="800" b="0" i="0" u="none" baseline="0">
                <a:solidFill>
                  <a:srgbClr val="000000"/>
                </a:solidFill>
              </a:rPr>
              <a:t>採尿ｶｯﾌﾟ
</a:t>
            </a:r>
          </a:p>
        </xdr:txBody>
      </xdr:sp>
      <xdr:sp>
        <xdr:nvSpPr>
          <xdr:cNvPr id="29" name="AutoShape 30"/>
          <xdr:cNvSpPr>
            <a:spLocks/>
          </xdr:cNvSpPr>
        </xdr:nvSpPr>
        <xdr:spPr>
          <a:xfrm>
            <a:off x="663" y="657"/>
            <a:ext cx="318" cy="1814"/>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rPr>
              <a:t/>
            </a:r>
          </a:p>
        </xdr:txBody>
      </xdr:sp>
      <xdr:sp>
        <xdr:nvSpPr>
          <xdr:cNvPr id="36" name="AutoShape 37"/>
          <xdr:cNvSpPr>
            <a:spLocks/>
          </xdr:cNvSpPr>
        </xdr:nvSpPr>
        <xdr:spPr>
          <a:xfrm>
            <a:off x="1706" y="2562"/>
            <a:ext cx="499" cy="227"/>
          </a:xfrm>
          <a:prstGeom prst="rect">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採尿③
</a:t>
            </a:r>
            <a:r>
              <a:rPr lang="en-US" cap="none" sz="800" b="0" i="0" u="none" baseline="0">
                <a:solidFill>
                  <a:srgbClr val="000000"/>
                </a:solidFill>
              </a:rPr>
              <a:t>採尿ｶｯﾌﾟ
</a:t>
            </a:r>
          </a:p>
        </xdr:txBody>
      </xdr:sp>
      <xdr:sp>
        <xdr:nvSpPr>
          <xdr:cNvPr id="37" name="AutoShape 38"/>
          <xdr:cNvSpPr>
            <a:spLocks/>
          </xdr:cNvSpPr>
        </xdr:nvSpPr>
        <xdr:spPr>
          <a:xfrm>
            <a:off x="1706" y="3061"/>
            <a:ext cx="499" cy="227"/>
          </a:xfrm>
          <a:prstGeom prst="rect">
            <a:avLst/>
          </a:prstGeom>
          <a:solidFill>
            <a:srgbClr val="FF00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採尿④
</a:t>
            </a:r>
            <a:r>
              <a:rPr lang="en-US" cap="none" sz="800" b="0" i="0" u="none" baseline="0">
                <a:solidFill>
                  <a:srgbClr val="000000"/>
                </a:solidFill>
              </a:rPr>
              <a:t>採尿ｶｯﾌﾟ
</a:t>
            </a:r>
          </a:p>
        </xdr:txBody>
      </xdr:sp>
      <xdr:sp>
        <xdr:nvSpPr>
          <xdr:cNvPr id="38" name="AutoShape 39"/>
          <xdr:cNvSpPr>
            <a:spLocks/>
          </xdr:cNvSpPr>
        </xdr:nvSpPr>
        <xdr:spPr>
          <a:xfrm>
            <a:off x="3158" y="1701"/>
            <a:ext cx="362" cy="363"/>
          </a:xfrm>
          <a:prstGeom prst="upDownArrowCallou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Cin1
</a:t>
            </a:r>
          </a:p>
        </xdr:txBody>
      </xdr:sp>
      <xdr:sp>
        <xdr:nvSpPr>
          <xdr:cNvPr id="39" name="AutoShape 40"/>
          <xdr:cNvSpPr>
            <a:spLocks/>
          </xdr:cNvSpPr>
        </xdr:nvSpPr>
        <xdr:spPr>
          <a:xfrm>
            <a:off x="3158" y="2245"/>
            <a:ext cx="362" cy="363"/>
          </a:xfrm>
          <a:prstGeom prst="upDownArrowCallout">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Cin2
</a:t>
            </a:r>
          </a:p>
        </xdr:txBody>
      </xdr:sp>
      <xdr:sp>
        <xdr:nvSpPr>
          <xdr:cNvPr id="40" name="AutoShape 41"/>
          <xdr:cNvSpPr>
            <a:spLocks/>
          </xdr:cNvSpPr>
        </xdr:nvSpPr>
        <xdr:spPr>
          <a:xfrm>
            <a:off x="3158" y="2789"/>
            <a:ext cx="362" cy="318"/>
          </a:xfrm>
          <a:prstGeom prst="upDownArrowCallout">
            <a:avLst/>
          </a:prstGeom>
          <a:solidFill>
            <a:srgbClr val="FF00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Cin3
</a:t>
            </a:r>
          </a:p>
        </xdr:txBody>
      </xdr:sp>
      <xdr:sp>
        <xdr:nvSpPr>
          <xdr:cNvPr id="41" name="AutoShape 42"/>
          <xdr:cNvSpPr>
            <a:spLocks/>
          </xdr:cNvSpPr>
        </xdr:nvSpPr>
        <xdr:spPr>
          <a:xfrm>
            <a:off x="981" y="657"/>
            <a:ext cx="136"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nvGrpSpPr>
          <xdr:cNvPr id="43" name="Group 44"/>
          <xdr:cNvGrpSpPr>
            <a:grpSpLocks/>
          </xdr:cNvGrpSpPr>
        </xdr:nvGrpSpPr>
        <xdr:grpSpPr>
          <a:xfrm>
            <a:off x="981" y="1631"/>
            <a:ext cx="696" cy="160"/>
            <a:chOff x="981" y="1405"/>
            <a:chExt cx="696" cy="160"/>
          </a:xfrm>
          <a:solidFill>
            <a:srgbClr val="FFFFFF"/>
          </a:solidFill>
        </xdr:grpSpPr>
        <xdr:sp>
          <xdr:nvSpPr>
            <xdr:cNvPr id="45" name="AutoShape 46"/>
            <xdr:cNvSpPr>
              <a:spLocks/>
            </xdr:cNvSpPr>
          </xdr:nvSpPr>
          <xdr:spPr>
            <a:xfrm flipH="1">
              <a:off x="981" y="1565"/>
              <a:ext cx="13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sp>
        <xdr:nvSpPr>
          <xdr:cNvPr id="46" name="AutoShape 47"/>
          <xdr:cNvSpPr>
            <a:spLocks/>
          </xdr:cNvSpPr>
        </xdr:nvSpPr>
        <xdr:spPr>
          <a:xfrm flipH="1">
            <a:off x="981" y="1111"/>
            <a:ext cx="13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nvGrpSpPr>
          <xdr:cNvPr id="48" name="Group 49"/>
          <xdr:cNvGrpSpPr>
            <a:grpSpLocks/>
          </xdr:cNvGrpSpPr>
        </xdr:nvGrpSpPr>
        <xdr:grpSpPr>
          <a:xfrm>
            <a:off x="618" y="1610"/>
            <a:ext cx="402" cy="1588"/>
            <a:chOff x="618" y="1610"/>
            <a:chExt cx="402" cy="1588"/>
          </a:xfrm>
          <a:solidFill>
            <a:srgbClr val="FFFFFF"/>
          </a:solidFill>
        </xdr:grpSpPr>
        <xdr:sp>
          <xdr:nvSpPr>
            <xdr:cNvPr id="49" name="AutoShape 50"/>
            <xdr:cNvSpPr>
              <a:spLocks/>
            </xdr:cNvSpPr>
          </xdr:nvSpPr>
          <xdr:spPr>
            <a:xfrm>
              <a:off x="663" y="1610"/>
              <a:ext cx="318" cy="1588"/>
            </a:xfrm>
            <a:prstGeom prst="rect">
              <a:avLst/>
            </a:prstGeom>
            <a:solidFill>
              <a:srgbClr val="FFFF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51" name="Group 52"/>
          <xdr:cNvGrpSpPr>
            <a:grpSpLocks/>
          </xdr:cNvGrpSpPr>
        </xdr:nvGrpSpPr>
        <xdr:grpSpPr>
          <a:xfrm>
            <a:off x="981" y="2176"/>
            <a:ext cx="696" cy="160"/>
            <a:chOff x="981" y="1405"/>
            <a:chExt cx="696" cy="160"/>
          </a:xfrm>
          <a:solidFill>
            <a:srgbClr val="FFFFFF"/>
          </a:solidFill>
        </xdr:grpSpPr>
        <xdr:sp>
          <xdr:nvSpPr>
            <xdr:cNvPr id="53" name="AutoShape 54"/>
            <xdr:cNvSpPr>
              <a:spLocks/>
            </xdr:cNvSpPr>
          </xdr:nvSpPr>
          <xdr:spPr>
            <a:xfrm flipH="1">
              <a:off x="981" y="1565"/>
              <a:ext cx="13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54" name="Group 55"/>
          <xdr:cNvGrpSpPr>
            <a:grpSpLocks/>
          </xdr:cNvGrpSpPr>
        </xdr:nvGrpSpPr>
        <xdr:grpSpPr>
          <a:xfrm>
            <a:off x="981" y="2720"/>
            <a:ext cx="696" cy="160"/>
            <a:chOff x="981" y="1405"/>
            <a:chExt cx="696" cy="160"/>
          </a:xfrm>
          <a:solidFill>
            <a:srgbClr val="FFFFFF"/>
          </a:solidFill>
        </xdr:grpSpPr>
        <xdr:sp>
          <xdr:nvSpPr>
            <xdr:cNvPr id="56" name="AutoShape 57"/>
            <xdr:cNvSpPr>
              <a:spLocks/>
            </xdr:cNvSpPr>
          </xdr:nvSpPr>
          <xdr:spPr>
            <a:xfrm flipH="1">
              <a:off x="981" y="1565"/>
              <a:ext cx="13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35"/>
  <sheetViews>
    <sheetView tabSelected="1" zoomScale="75" zoomScaleNormal="75" workbookViewId="0" topLeftCell="A1">
      <selection activeCell="H18" sqref="H18"/>
    </sheetView>
  </sheetViews>
  <sheetFormatPr defaultColWidth="9.00390625" defaultRowHeight="12.75"/>
  <cols>
    <col min="1" max="1" width="24.25390625" style="97" customWidth="1"/>
    <col min="2" max="3" width="14.875" style="97" customWidth="1"/>
    <col min="4" max="11" width="7.00390625" style="97" customWidth="1"/>
    <col min="12" max="16384" width="8.875" style="97" customWidth="1"/>
  </cols>
  <sheetData>
    <row r="1" ht="24">
      <c r="A1" s="96" t="s">
        <v>184</v>
      </c>
    </row>
    <row r="2" ht="18" customHeight="1" thickBot="1"/>
    <row r="3" spans="1:5" ht="18" customHeight="1" thickBot="1" thickTop="1">
      <c r="A3" s="97" t="s">
        <v>121</v>
      </c>
      <c r="D3" s="108">
        <v>168</v>
      </c>
      <c r="E3" s="109"/>
    </row>
    <row r="4" spans="1:5" ht="18" customHeight="1" thickBot="1" thickTop="1">
      <c r="A4" s="97" t="s">
        <v>122</v>
      </c>
      <c r="D4" s="108">
        <v>56</v>
      </c>
      <c r="E4" s="109"/>
    </row>
    <row r="5" spans="4:12" ht="18" customHeight="1" thickBot="1" thickTop="1">
      <c r="D5" s="98" t="s">
        <v>123</v>
      </c>
      <c r="E5" s="98"/>
      <c r="G5" s="98" t="s">
        <v>124</v>
      </c>
      <c r="H5" s="98"/>
      <c r="I5" s="98" t="s">
        <v>125</v>
      </c>
      <c r="J5" s="98"/>
      <c r="K5" s="98" t="s">
        <v>126</v>
      </c>
      <c r="L5" s="98"/>
    </row>
    <row r="6" spans="1:12" ht="18" customHeight="1" thickBot="1" thickTop="1">
      <c r="A6" s="97" t="s">
        <v>127</v>
      </c>
      <c r="D6" s="108">
        <v>2</v>
      </c>
      <c r="E6" s="109"/>
      <c r="G6" s="110">
        <v>23.2</v>
      </c>
      <c r="H6" s="111"/>
      <c r="I6" s="112">
        <v>24.8</v>
      </c>
      <c r="J6" s="113"/>
      <c r="K6" s="114">
        <v>26.8</v>
      </c>
      <c r="L6" s="115"/>
    </row>
    <row r="7" spans="4:12" ht="18" customHeight="1" thickTop="1">
      <c r="D7" s="98"/>
      <c r="E7" s="98"/>
      <c r="G7" s="98"/>
      <c r="H7" s="98"/>
      <c r="I7" s="98"/>
      <c r="J7" s="98"/>
      <c r="K7" s="98"/>
      <c r="L7" s="98"/>
    </row>
    <row r="8" spans="4:12" ht="18" customHeight="1" thickBot="1">
      <c r="D8" s="98" t="s">
        <v>128</v>
      </c>
      <c r="E8" s="98"/>
      <c r="G8" s="98" t="s">
        <v>129</v>
      </c>
      <c r="H8" s="98"/>
      <c r="I8" s="98" t="s">
        <v>130</v>
      </c>
      <c r="J8" s="98"/>
      <c r="K8" s="98" t="s">
        <v>131</v>
      </c>
      <c r="L8" s="98"/>
    </row>
    <row r="9" spans="1:12" ht="18" customHeight="1" thickBot="1" thickTop="1">
      <c r="A9" s="97" t="s">
        <v>34</v>
      </c>
      <c r="D9" s="108">
        <v>5</v>
      </c>
      <c r="E9" s="109"/>
      <c r="G9" s="110">
        <v>162</v>
      </c>
      <c r="H9" s="111"/>
      <c r="I9" s="112">
        <v>172</v>
      </c>
      <c r="J9" s="113"/>
      <c r="K9" s="114">
        <v>189</v>
      </c>
      <c r="L9" s="115"/>
    </row>
    <row r="10" spans="4:12" ht="18" customHeight="1" thickBot="1" thickTop="1">
      <c r="D10" s="95"/>
      <c r="E10" s="95"/>
      <c r="F10" s="99" t="s">
        <v>5</v>
      </c>
      <c r="G10" s="95"/>
      <c r="H10" s="95"/>
      <c r="I10" s="95"/>
      <c r="J10" s="95"/>
      <c r="K10" s="95"/>
      <c r="L10" s="95"/>
    </row>
    <row r="11" spans="1:12" ht="18" customHeight="1" thickBot="1" thickTop="1">
      <c r="A11" s="97" t="s">
        <v>174</v>
      </c>
      <c r="D11" s="95"/>
      <c r="E11" s="95"/>
      <c r="F11" s="94">
        <v>30</v>
      </c>
      <c r="G11" s="95"/>
      <c r="H11" s="95"/>
      <c r="I11" s="95"/>
      <c r="J11" s="95"/>
      <c r="K11" s="95"/>
      <c r="L11" s="95"/>
    </row>
    <row r="12" spans="4:12" ht="18" customHeight="1" thickBot="1" thickTop="1">
      <c r="D12" s="98"/>
      <c r="G12" s="99"/>
      <c r="H12" s="99" t="s">
        <v>5</v>
      </c>
      <c r="I12" s="99"/>
      <c r="J12" s="99" t="s">
        <v>5</v>
      </c>
      <c r="K12" s="99"/>
      <c r="L12" s="99" t="s">
        <v>5</v>
      </c>
    </row>
    <row r="13" spans="1:12" ht="18" customHeight="1" thickBot="1" thickTop="1">
      <c r="A13" s="97" t="s">
        <v>173</v>
      </c>
      <c r="D13" s="95"/>
      <c r="G13" s="95"/>
      <c r="H13" s="7">
        <v>60</v>
      </c>
      <c r="I13" s="95"/>
      <c r="J13" s="8">
        <v>90</v>
      </c>
      <c r="K13" s="95"/>
      <c r="L13" s="9">
        <v>120</v>
      </c>
    </row>
    <row r="14" spans="7:12" ht="18" customHeight="1" thickBot="1" thickTop="1">
      <c r="G14" s="98" t="s">
        <v>179</v>
      </c>
      <c r="H14" s="98"/>
      <c r="I14" s="98" t="s">
        <v>180</v>
      </c>
      <c r="J14" s="98"/>
      <c r="K14" s="98" t="s">
        <v>181</v>
      </c>
      <c r="L14" s="98"/>
    </row>
    <row r="15" spans="1:12" ht="18" customHeight="1" thickBot="1" thickTop="1">
      <c r="A15" s="97" t="s">
        <v>132</v>
      </c>
      <c r="G15" s="110">
        <v>150</v>
      </c>
      <c r="H15" s="111"/>
      <c r="I15" s="112">
        <v>180</v>
      </c>
      <c r="J15" s="113"/>
      <c r="K15" s="114">
        <v>140</v>
      </c>
      <c r="L15" s="115"/>
    </row>
    <row r="16" ht="18" customHeight="1" thickTop="1"/>
    <row r="17" ht="26.25">
      <c r="A17" s="96" t="s">
        <v>112</v>
      </c>
    </row>
    <row r="18" ht="18" customHeight="1"/>
    <row r="19" spans="2:3" ht="18" customHeight="1">
      <c r="B19" s="100" t="s">
        <v>39</v>
      </c>
      <c r="C19" s="100"/>
    </row>
    <row r="20" spans="5:7" ht="18" customHeight="1">
      <c r="E20" s="101" t="s">
        <v>48</v>
      </c>
      <c r="F20" s="102">
        <f>'測定フロー(確認用)'!I91</f>
        <v>1.63</v>
      </c>
      <c r="G20" s="100" t="s">
        <v>113</v>
      </c>
    </row>
    <row r="21" spans="2:3" ht="18" customHeight="1">
      <c r="B21" s="100" t="s">
        <v>40</v>
      </c>
      <c r="C21" s="100"/>
    </row>
    <row r="22" spans="4:8" ht="18" customHeight="1">
      <c r="D22" s="103" t="s">
        <v>116</v>
      </c>
      <c r="E22" s="116">
        <f>'測定フロー(確認用)'!F99</f>
        <v>37.1</v>
      </c>
      <c r="F22" s="117"/>
      <c r="G22" s="118"/>
      <c r="H22" s="100" t="s">
        <v>114</v>
      </c>
    </row>
    <row r="23" spans="4:8" ht="18" customHeight="1">
      <c r="D23" s="104" t="s">
        <v>117</v>
      </c>
      <c r="E23" s="116">
        <f>'測定フロー(確認用)'!F100</f>
        <v>44.2</v>
      </c>
      <c r="F23" s="117"/>
      <c r="G23" s="118"/>
      <c r="H23" s="100" t="s">
        <v>114</v>
      </c>
    </row>
    <row r="24" spans="4:8" ht="18" customHeight="1">
      <c r="D24" s="105" t="s">
        <v>118</v>
      </c>
      <c r="E24" s="116">
        <f>'測定フロー(確認用)'!F101</f>
        <v>35</v>
      </c>
      <c r="F24" s="117"/>
      <c r="G24" s="118"/>
      <c r="H24" s="100" t="s">
        <v>114</v>
      </c>
    </row>
    <row r="25" spans="2:3" ht="18" customHeight="1">
      <c r="B25" s="100" t="s">
        <v>45</v>
      </c>
      <c r="C25" s="100"/>
    </row>
    <row r="26" spans="4:8" ht="18" customHeight="1">
      <c r="D26" s="101" t="s">
        <v>46</v>
      </c>
      <c r="E26" s="119">
        <f>(IF(E22&gt;0,E22,0)+IF(E23&gt;0,E23,0)+IF(E24&gt;0,E24,0))/(IF(E22&gt;0,1,0)+IF(E23&gt;0,1,0)+IF(E24&gt;0,1,0))</f>
        <v>38.76666666666667</v>
      </c>
      <c r="F26" s="120"/>
      <c r="G26" s="121"/>
      <c r="H26" s="100" t="s">
        <v>115</v>
      </c>
    </row>
    <row r="27" spans="4:5" ht="18">
      <c r="D27" s="106"/>
      <c r="E27" s="106"/>
    </row>
    <row r="28" ht="18">
      <c r="A28" s="97" t="s">
        <v>175</v>
      </c>
    </row>
    <row r="29" ht="18">
      <c r="A29" s="97" t="s">
        <v>176</v>
      </c>
    </row>
    <row r="30" ht="17.25">
      <c r="A30" s="97" t="s">
        <v>177</v>
      </c>
    </row>
    <row r="31" ht="17.25">
      <c r="A31" s="97" t="s">
        <v>178</v>
      </c>
    </row>
    <row r="32" ht="17.25">
      <c r="A32" s="97" t="s">
        <v>182</v>
      </c>
    </row>
    <row r="33" ht="17.25">
      <c r="A33" s="97" t="s">
        <v>183</v>
      </c>
    </row>
    <row r="35" ht="17.25">
      <c r="A35" s="97" t="s">
        <v>185</v>
      </c>
    </row>
  </sheetData>
  <sheetProtection sheet="1" objects="1" scenarios="1"/>
  <protectedRanges>
    <protectedRange sqref="D3:E4 G6:L6 H13 J13 L13 D6:E6 G15:L15 F11 G9:L11 D9:D11" name="範囲2"/>
  </protectedRanges>
  <mergeCells count="17">
    <mergeCell ref="E23:G23"/>
    <mergeCell ref="E24:G24"/>
    <mergeCell ref="E26:G26"/>
    <mergeCell ref="G9:H9"/>
    <mergeCell ref="E22:G22"/>
    <mergeCell ref="G15:H15"/>
    <mergeCell ref="D9:E9"/>
    <mergeCell ref="I15:J15"/>
    <mergeCell ref="K15:L15"/>
    <mergeCell ref="I6:J6"/>
    <mergeCell ref="K6:L6"/>
    <mergeCell ref="I9:J9"/>
    <mergeCell ref="K9:L9"/>
    <mergeCell ref="D3:E3"/>
    <mergeCell ref="D4:E4"/>
    <mergeCell ref="D6:E6"/>
    <mergeCell ref="G6:H6"/>
  </mergeCells>
  <printOptions/>
  <pageMargins left="0.75" right="0.75" top="1" bottom="1" header="0.512" footer="0.51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107"/>
  <sheetViews>
    <sheetView workbookViewId="0" topLeftCell="A90">
      <selection activeCell="J105" sqref="J105:K106"/>
    </sheetView>
  </sheetViews>
  <sheetFormatPr defaultColWidth="9.00390625" defaultRowHeight="12.75"/>
  <cols>
    <col min="1" max="1" width="4.375" style="1" customWidth="1"/>
    <col min="2" max="2" width="2.75390625" style="1" customWidth="1"/>
    <col min="3" max="3" width="6.625" style="1" customWidth="1"/>
    <col min="4" max="4" width="2.875" style="1" customWidth="1"/>
    <col min="5" max="5" width="9.125" style="1" customWidth="1"/>
    <col min="6" max="6" width="15.375" style="1" customWidth="1"/>
    <col min="7" max="7" width="4.75390625" style="1" customWidth="1"/>
    <col min="8" max="8" width="12.625" style="1" customWidth="1"/>
    <col min="9" max="9" width="6.25390625" style="1" customWidth="1"/>
    <col min="10" max="10" width="5.875" style="1" customWidth="1"/>
    <col min="11" max="11" width="10.875" style="1" customWidth="1"/>
    <col min="12" max="12" width="7.75390625" style="1" customWidth="1"/>
    <col min="13" max="13" width="10.625" style="1" customWidth="1"/>
    <col min="14" max="14" width="2.125" style="1" customWidth="1"/>
    <col min="15" max="15" width="9.875" style="1" customWidth="1"/>
    <col min="16" max="16" width="7.75390625" style="1" customWidth="1"/>
    <col min="17" max="17" width="4.375" style="1" customWidth="1"/>
    <col min="18" max="18" width="7.75390625" style="1" customWidth="1"/>
    <col min="19" max="19" width="5.75390625" style="1" customWidth="1"/>
    <col min="20" max="20" width="3.75390625" style="1" customWidth="1"/>
    <col min="21" max="16384" width="9.125" style="1" customWidth="1"/>
  </cols>
  <sheetData>
    <row r="1" spans="1:20" ht="21">
      <c r="A1" s="10" t="s">
        <v>0</v>
      </c>
      <c r="B1" s="10"/>
      <c r="C1" s="11"/>
      <c r="D1" s="11"/>
      <c r="E1" s="11"/>
      <c r="F1" s="11"/>
      <c r="G1" s="11"/>
      <c r="H1" s="11"/>
      <c r="I1" s="11"/>
      <c r="J1" s="11"/>
      <c r="K1" s="11"/>
      <c r="L1" s="11"/>
      <c r="M1" s="11"/>
      <c r="N1" s="11"/>
      <c r="O1" s="11"/>
      <c r="P1" s="11"/>
      <c r="Q1" s="11"/>
      <c r="R1" s="11"/>
      <c r="S1" s="11"/>
      <c r="T1" s="11"/>
    </row>
    <row r="2" spans="1:20" ht="12">
      <c r="A2" s="11"/>
      <c r="B2" s="11"/>
      <c r="C2" s="11"/>
      <c r="D2" s="11"/>
      <c r="E2" s="11"/>
      <c r="F2" s="11"/>
      <c r="G2" s="11"/>
      <c r="H2" s="11"/>
      <c r="I2" s="11"/>
      <c r="J2" s="11"/>
      <c r="K2" s="11"/>
      <c r="L2" s="11"/>
      <c r="M2" s="11"/>
      <c r="N2" s="11"/>
      <c r="O2" s="11"/>
      <c r="P2" s="11"/>
      <c r="Q2" s="11"/>
      <c r="R2" s="11"/>
      <c r="S2" s="11"/>
      <c r="T2" s="11"/>
    </row>
    <row r="3" spans="1:20" ht="12">
      <c r="A3" s="11"/>
      <c r="B3" s="11"/>
      <c r="C3" s="11"/>
      <c r="D3" s="11"/>
      <c r="E3" s="11"/>
      <c r="F3" s="11"/>
      <c r="G3" s="11"/>
      <c r="H3" s="11"/>
      <c r="I3" s="11"/>
      <c r="J3" s="11"/>
      <c r="K3" s="11"/>
      <c r="L3" s="11"/>
      <c r="M3" s="11"/>
      <c r="N3" s="11"/>
      <c r="O3" s="11"/>
      <c r="P3" s="11"/>
      <c r="Q3" s="11"/>
      <c r="R3" s="11"/>
      <c r="S3" s="11"/>
      <c r="T3" s="11"/>
    </row>
    <row r="4" spans="1:20" ht="12">
      <c r="A4" s="12" t="s">
        <v>25</v>
      </c>
      <c r="B4" s="13" t="s">
        <v>16</v>
      </c>
      <c r="C4" s="14"/>
      <c r="D4" s="13"/>
      <c r="E4" s="13"/>
      <c r="F4" s="13"/>
      <c r="G4" s="13"/>
      <c r="H4" s="12" t="s">
        <v>1</v>
      </c>
      <c r="I4" s="15"/>
      <c r="J4" s="16" t="s">
        <v>14</v>
      </c>
      <c r="K4" s="13"/>
      <c r="L4" s="13"/>
      <c r="M4" s="13"/>
      <c r="N4" s="17" t="s">
        <v>15</v>
      </c>
      <c r="O4" s="13"/>
      <c r="P4" s="13"/>
      <c r="Q4" s="13"/>
      <c r="R4" s="13"/>
      <c r="S4" s="13"/>
      <c r="T4" s="18"/>
    </row>
    <row r="5" spans="1:20" ht="12">
      <c r="A5" s="107" t="s">
        <v>27</v>
      </c>
      <c r="B5" s="19"/>
      <c r="C5" s="11"/>
      <c r="D5" s="11"/>
      <c r="E5" s="11"/>
      <c r="F5" s="11"/>
      <c r="G5" s="11"/>
      <c r="H5" s="20"/>
      <c r="I5" s="21"/>
      <c r="J5" s="22"/>
      <c r="K5" s="23"/>
      <c r="L5" s="23"/>
      <c r="M5" s="23"/>
      <c r="N5" s="21"/>
      <c r="O5" s="23"/>
      <c r="P5" s="23"/>
      <c r="Q5" s="23"/>
      <c r="R5" s="23"/>
      <c r="S5" s="23"/>
      <c r="T5" s="24"/>
    </row>
    <row r="6" spans="1:20" ht="12">
      <c r="A6" s="123"/>
      <c r="B6" s="19"/>
      <c r="C6" s="141" t="s">
        <v>4</v>
      </c>
      <c r="D6" s="11"/>
      <c r="E6" s="11"/>
      <c r="F6" s="11"/>
      <c r="G6" s="11"/>
      <c r="H6" s="143" t="s">
        <v>20</v>
      </c>
      <c r="I6" s="27"/>
      <c r="J6" s="28"/>
      <c r="K6" s="23"/>
      <c r="L6" s="23"/>
      <c r="M6" s="23"/>
      <c r="N6" s="21"/>
      <c r="O6" s="23"/>
      <c r="P6" s="23"/>
      <c r="Q6" s="23"/>
      <c r="R6" s="23"/>
      <c r="S6" s="23"/>
      <c r="T6" s="24"/>
    </row>
    <row r="7" spans="1:20" ht="12">
      <c r="A7" s="123"/>
      <c r="B7" s="19"/>
      <c r="C7" s="141"/>
      <c r="D7" s="29"/>
      <c r="E7" s="30"/>
      <c r="F7" s="30"/>
      <c r="G7" s="30"/>
      <c r="H7" s="143"/>
      <c r="I7" s="27"/>
      <c r="J7" s="28"/>
      <c r="K7" s="23"/>
      <c r="L7" s="23"/>
      <c r="M7" s="23"/>
      <c r="N7" s="21"/>
      <c r="O7" s="23"/>
      <c r="P7" s="23"/>
      <c r="Q7" s="23"/>
      <c r="R7" s="23"/>
      <c r="S7" s="23"/>
      <c r="T7" s="24"/>
    </row>
    <row r="8" spans="1:20" ht="12" customHeight="1">
      <c r="A8" s="123"/>
      <c r="B8" s="19"/>
      <c r="C8" s="11"/>
      <c r="D8" s="23"/>
      <c r="E8" s="11"/>
      <c r="F8" s="11"/>
      <c r="G8" s="11"/>
      <c r="H8" s="20"/>
      <c r="I8" s="21"/>
      <c r="J8" s="22"/>
      <c r="K8" s="23"/>
      <c r="L8" s="23"/>
      <c r="M8" s="23"/>
      <c r="N8" s="21"/>
      <c r="O8" s="11"/>
      <c r="P8" s="11"/>
      <c r="Q8" s="23"/>
      <c r="R8" s="23"/>
      <c r="S8" s="23"/>
      <c r="T8" s="24"/>
    </row>
    <row r="9" spans="1:20" ht="12" customHeight="1">
      <c r="A9" s="123"/>
      <c r="B9" s="19"/>
      <c r="C9" s="11"/>
      <c r="D9" s="23"/>
      <c r="E9" s="11"/>
      <c r="F9" s="11"/>
      <c r="G9" s="11"/>
      <c r="H9" s="20"/>
      <c r="I9" s="21"/>
      <c r="J9" s="21"/>
      <c r="K9" s="31" t="s">
        <v>133</v>
      </c>
      <c r="L9" s="23"/>
      <c r="M9" s="23"/>
      <c r="N9" s="21"/>
      <c r="O9" s="32" t="s">
        <v>137</v>
      </c>
      <c r="P9" s="23" t="s">
        <v>33</v>
      </c>
      <c r="Q9" s="23"/>
      <c r="R9" s="23"/>
      <c r="S9" s="23"/>
      <c r="T9" s="24"/>
    </row>
    <row r="10" spans="1:20" ht="12" customHeight="1">
      <c r="A10" s="123"/>
      <c r="B10" s="19"/>
      <c r="C10" s="11"/>
      <c r="D10" s="23"/>
      <c r="E10" s="11"/>
      <c r="F10" s="11"/>
      <c r="G10" s="11"/>
      <c r="H10" s="20"/>
      <c r="I10" s="21"/>
      <c r="J10" s="21"/>
      <c r="K10" s="33"/>
      <c r="L10" s="23"/>
      <c r="M10" s="34"/>
      <c r="N10" s="35"/>
      <c r="O10" s="23"/>
      <c r="P10" s="23"/>
      <c r="Q10" s="23"/>
      <c r="R10" s="23"/>
      <c r="S10" s="23"/>
      <c r="T10" s="24"/>
    </row>
    <row r="11" spans="1:20" ht="12">
      <c r="A11" s="123"/>
      <c r="B11" s="19"/>
      <c r="C11" s="141" t="s">
        <v>3</v>
      </c>
      <c r="D11" s="33"/>
      <c r="E11" s="11"/>
      <c r="F11" s="141" t="s">
        <v>17</v>
      </c>
      <c r="G11" s="142"/>
      <c r="H11" s="20"/>
      <c r="I11" s="21"/>
      <c r="J11" s="21"/>
      <c r="K11" s="33"/>
      <c r="L11" s="23"/>
      <c r="M11" s="37"/>
      <c r="N11" s="38"/>
      <c r="O11" s="23"/>
      <c r="P11" s="125" t="s">
        <v>21</v>
      </c>
      <c r="Q11" s="125"/>
      <c r="R11" s="125"/>
      <c r="S11" s="23"/>
      <c r="T11" s="24"/>
    </row>
    <row r="12" spans="1:20" ht="12.75" thickBot="1">
      <c r="A12" s="123"/>
      <c r="B12" s="19"/>
      <c r="C12" s="141"/>
      <c r="D12" s="39"/>
      <c r="E12" s="146" t="s">
        <v>2</v>
      </c>
      <c r="F12" s="141"/>
      <c r="G12" s="142"/>
      <c r="H12" s="91"/>
      <c r="I12" s="43"/>
      <c r="J12" s="43"/>
      <c r="K12" s="29"/>
      <c r="L12" s="30"/>
      <c r="M12" s="30"/>
      <c r="N12" s="43"/>
      <c r="O12" s="30"/>
      <c r="P12" s="125"/>
      <c r="Q12" s="125"/>
      <c r="R12" s="125"/>
      <c r="S12" s="23"/>
      <c r="T12" s="24"/>
    </row>
    <row r="13" spans="1:20" ht="12.75" thickBot="1">
      <c r="A13" s="123"/>
      <c r="B13" s="19"/>
      <c r="C13" s="11"/>
      <c r="D13" s="24"/>
      <c r="E13" s="147"/>
      <c r="F13" s="11"/>
      <c r="G13" s="11"/>
      <c r="H13" s="20"/>
      <c r="I13" s="21"/>
      <c r="J13" s="21"/>
      <c r="K13" s="33"/>
      <c r="L13" s="23"/>
      <c r="M13" s="23"/>
      <c r="N13" s="21"/>
      <c r="O13" s="23"/>
      <c r="P13" s="45">
        <v>0</v>
      </c>
      <c r="Q13" s="23" t="s">
        <v>5</v>
      </c>
      <c r="T13" s="24"/>
    </row>
    <row r="14" spans="1:20" ht="12">
      <c r="A14" s="123"/>
      <c r="B14" s="19"/>
      <c r="C14" s="11"/>
      <c r="D14" s="24"/>
      <c r="E14" s="147"/>
      <c r="F14" s="11"/>
      <c r="G14" s="11"/>
      <c r="H14" s="20"/>
      <c r="I14" s="21"/>
      <c r="J14" s="21"/>
      <c r="K14" s="33"/>
      <c r="L14" s="23"/>
      <c r="M14" s="23"/>
      <c r="N14" s="21"/>
      <c r="O14" s="23"/>
      <c r="P14" s="23"/>
      <c r="Q14" s="23"/>
      <c r="R14" s="23"/>
      <c r="S14" s="23"/>
      <c r="T14" s="24"/>
    </row>
    <row r="15" spans="1:20" ht="12">
      <c r="A15" s="123"/>
      <c r="B15" s="19"/>
      <c r="C15" s="11"/>
      <c r="D15" s="24"/>
      <c r="E15" s="147"/>
      <c r="F15" s="11"/>
      <c r="G15" s="11"/>
      <c r="H15" s="20"/>
      <c r="I15" s="21"/>
      <c r="J15" s="21"/>
      <c r="K15" s="33"/>
      <c r="L15" s="23"/>
      <c r="M15" s="23"/>
      <c r="N15" s="21"/>
      <c r="O15" s="23"/>
      <c r="P15" s="23"/>
      <c r="Q15" s="23"/>
      <c r="R15" s="23"/>
      <c r="S15" s="23"/>
      <c r="T15" s="24"/>
    </row>
    <row r="16" spans="1:20" ht="12">
      <c r="A16" s="123"/>
      <c r="B16" s="19"/>
      <c r="C16" s="141" t="s">
        <v>7</v>
      </c>
      <c r="D16" s="40"/>
      <c r="E16" s="148"/>
      <c r="F16" s="145" t="s">
        <v>18</v>
      </c>
      <c r="G16" s="41"/>
      <c r="H16" s="143" t="s">
        <v>19</v>
      </c>
      <c r="I16" s="27"/>
      <c r="J16" s="21"/>
      <c r="K16" s="33"/>
      <c r="L16" s="23"/>
      <c r="M16" s="23"/>
      <c r="N16" s="21"/>
      <c r="O16" s="23"/>
      <c r="P16" s="125" t="s">
        <v>21</v>
      </c>
      <c r="Q16" s="125"/>
      <c r="R16" s="125"/>
      <c r="S16" s="23"/>
      <c r="T16" s="24"/>
    </row>
    <row r="17" spans="1:20" ht="12.75" thickBot="1">
      <c r="A17" s="123"/>
      <c r="B17" s="19"/>
      <c r="C17" s="141"/>
      <c r="D17" s="36"/>
      <c r="E17" s="157" t="s">
        <v>6</v>
      </c>
      <c r="F17" s="145"/>
      <c r="G17" s="42"/>
      <c r="H17" s="143"/>
      <c r="I17" s="126" t="s">
        <v>51</v>
      </c>
      <c r="J17" s="43"/>
      <c r="K17" s="29"/>
      <c r="L17" s="30"/>
      <c r="M17" s="30"/>
      <c r="N17" s="43"/>
      <c r="O17" s="30"/>
      <c r="P17" s="125"/>
      <c r="Q17" s="125"/>
      <c r="R17" s="125"/>
      <c r="S17" s="23"/>
      <c r="T17" s="24"/>
    </row>
    <row r="18" spans="1:20" ht="12.75" thickBot="1">
      <c r="A18" s="123"/>
      <c r="B18" s="19"/>
      <c r="C18" s="11"/>
      <c r="D18" s="24"/>
      <c r="E18" s="158"/>
      <c r="F18" s="44" t="s">
        <v>30</v>
      </c>
      <c r="G18" s="11"/>
      <c r="H18" s="20"/>
      <c r="I18" s="127"/>
      <c r="J18" s="21"/>
      <c r="K18" s="33"/>
      <c r="L18" s="23"/>
      <c r="M18" s="23"/>
      <c r="N18" s="21"/>
      <c r="O18" s="23"/>
      <c r="P18" s="45">
        <f>'入力シート'!F11</f>
        <v>30</v>
      </c>
      <c r="Q18" s="23" t="s">
        <v>5</v>
      </c>
      <c r="T18" s="46">
        <f>IF(ISBLANK(#REF!),"←入力してください","")</f>
      </c>
    </row>
    <row r="19" spans="1:20" ht="12">
      <c r="A19" s="123"/>
      <c r="B19" s="19"/>
      <c r="C19" s="11"/>
      <c r="D19" s="24"/>
      <c r="E19" s="158"/>
      <c r="F19" s="37"/>
      <c r="G19" s="11"/>
      <c r="H19" s="20"/>
      <c r="I19" s="127"/>
      <c r="J19" s="21"/>
      <c r="K19" s="33"/>
      <c r="L19" s="23"/>
      <c r="M19" s="23"/>
      <c r="N19" s="21"/>
      <c r="O19" s="23"/>
      <c r="P19" s="23"/>
      <c r="Q19" s="23"/>
      <c r="R19" s="23"/>
      <c r="S19" s="23"/>
      <c r="T19" s="24"/>
    </row>
    <row r="20" spans="1:20" ht="12">
      <c r="A20" s="123"/>
      <c r="B20" s="19"/>
      <c r="C20" s="25" t="s">
        <v>11</v>
      </c>
      <c r="D20" s="24"/>
      <c r="E20" s="158"/>
      <c r="F20" s="11"/>
      <c r="G20" s="11"/>
      <c r="H20" s="20"/>
      <c r="I20" s="127"/>
      <c r="J20" s="38"/>
      <c r="K20" s="47" t="s">
        <v>134</v>
      </c>
      <c r="L20" s="37"/>
      <c r="M20" s="37"/>
      <c r="N20" s="38"/>
      <c r="O20" s="23"/>
      <c r="P20" s="37"/>
      <c r="Q20" s="37"/>
      <c r="R20" s="37"/>
      <c r="S20" s="23"/>
      <c r="T20" s="24"/>
    </row>
    <row r="21" spans="1:20" ht="12">
      <c r="A21" s="123"/>
      <c r="B21" s="19"/>
      <c r="C21" s="25"/>
      <c r="D21" s="24"/>
      <c r="E21" s="158"/>
      <c r="F21" s="11"/>
      <c r="G21" s="11"/>
      <c r="H21" s="20"/>
      <c r="I21" s="127"/>
      <c r="J21" s="38"/>
      <c r="K21" s="33"/>
      <c r="L21" s="37"/>
      <c r="M21" s="37"/>
      <c r="N21" s="38"/>
      <c r="O21" s="23"/>
      <c r="P21" s="37"/>
      <c r="Q21" s="37"/>
      <c r="R21" s="37"/>
      <c r="S21" s="23"/>
      <c r="T21" s="24"/>
    </row>
    <row r="22" spans="1:20" ht="12" customHeight="1">
      <c r="A22" s="123"/>
      <c r="B22" s="19"/>
      <c r="C22" s="11"/>
      <c r="D22" s="24"/>
      <c r="E22" s="158"/>
      <c r="F22" s="11"/>
      <c r="G22" s="11"/>
      <c r="H22" s="20"/>
      <c r="I22" s="127"/>
      <c r="J22" s="21"/>
      <c r="K22" s="33"/>
      <c r="L22" s="23"/>
      <c r="M22" s="48"/>
      <c r="N22" s="49"/>
      <c r="O22" s="23"/>
      <c r="P22" s="37"/>
      <c r="Q22" s="37"/>
      <c r="R22" s="37"/>
      <c r="S22" s="50"/>
      <c r="T22" s="51"/>
    </row>
    <row r="23" spans="1:20" ht="12" customHeight="1">
      <c r="A23" s="123"/>
      <c r="B23" s="19"/>
      <c r="C23" s="141" t="s">
        <v>8</v>
      </c>
      <c r="D23" s="36"/>
      <c r="E23" s="158"/>
      <c r="F23" s="11"/>
      <c r="G23" s="11"/>
      <c r="H23" s="143" t="s">
        <v>19</v>
      </c>
      <c r="I23" s="128"/>
      <c r="J23" s="52"/>
      <c r="K23" s="53"/>
      <c r="L23" s="54"/>
      <c r="M23" s="55"/>
      <c r="N23" s="27"/>
      <c r="O23" s="154" t="s">
        <v>138</v>
      </c>
      <c r="P23" s="125" t="s">
        <v>21</v>
      </c>
      <c r="Q23" s="125"/>
      <c r="R23" s="125"/>
      <c r="S23" s="23"/>
      <c r="T23" s="24"/>
    </row>
    <row r="24" spans="1:20" ht="12.75" thickBot="1">
      <c r="A24" s="123"/>
      <c r="B24" s="19"/>
      <c r="C24" s="141"/>
      <c r="D24" s="39"/>
      <c r="E24" s="158"/>
      <c r="F24" s="43"/>
      <c r="G24" s="30"/>
      <c r="H24" s="143"/>
      <c r="I24" s="129" t="s">
        <v>52</v>
      </c>
      <c r="J24" s="21"/>
      <c r="K24" s="33"/>
      <c r="L24" s="23"/>
      <c r="M24" s="23"/>
      <c r="N24" s="21"/>
      <c r="O24" s="154"/>
      <c r="P24" s="125"/>
      <c r="Q24" s="125"/>
      <c r="R24" s="125"/>
      <c r="S24" s="23"/>
      <c r="T24" s="24"/>
    </row>
    <row r="25" spans="1:20" ht="12.75" thickBot="1">
      <c r="A25" s="123"/>
      <c r="B25" s="19"/>
      <c r="C25" s="11"/>
      <c r="D25" s="24"/>
      <c r="E25" s="158"/>
      <c r="F25" s="21"/>
      <c r="G25" s="23"/>
      <c r="H25" s="20"/>
      <c r="I25" s="130"/>
      <c r="J25" s="21"/>
      <c r="K25" s="33"/>
      <c r="L25" s="23"/>
      <c r="M25" s="23"/>
      <c r="N25" s="21"/>
      <c r="O25" s="23"/>
      <c r="P25" s="45">
        <f>'入力シート'!H13</f>
        <v>60</v>
      </c>
      <c r="Q25" s="23" t="s">
        <v>5</v>
      </c>
      <c r="T25" s="46">
        <f>IF(ISBLANK(P25),"←入力してください","")</f>
      </c>
    </row>
    <row r="26" spans="1:20" ht="12.75" thickBot="1">
      <c r="A26" s="123"/>
      <c r="B26" s="19"/>
      <c r="C26" s="11"/>
      <c r="D26" s="24"/>
      <c r="E26" s="158"/>
      <c r="F26" s="21"/>
      <c r="G26" s="23"/>
      <c r="H26" s="20"/>
      <c r="I26" s="130"/>
      <c r="J26" s="21"/>
      <c r="K26" s="33"/>
      <c r="L26" s="23"/>
      <c r="M26" s="23"/>
      <c r="N26" s="21"/>
      <c r="O26" s="23"/>
      <c r="P26" s="37" t="s">
        <v>141</v>
      </c>
      <c r="Q26" s="23"/>
      <c r="R26" s="23"/>
      <c r="S26" s="23"/>
      <c r="T26" s="24"/>
    </row>
    <row r="27" spans="1:20" ht="12.75" thickBot="1">
      <c r="A27" s="123"/>
      <c r="B27" s="19"/>
      <c r="C27" s="25" t="s">
        <v>12</v>
      </c>
      <c r="D27" s="24"/>
      <c r="E27" s="158"/>
      <c r="F27" s="21"/>
      <c r="G27" s="23"/>
      <c r="H27" s="20"/>
      <c r="I27" s="130"/>
      <c r="J27" s="38"/>
      <c r="K27" s="56" t="s">
        <v>135</v>
      </c>
      <c r="L27" s="37"/>
      <c r="M27" s="37"/>
      <c r="N27" s="38"/>
      <c r="O27" s="23"/>
      <c r="P27" s="45">
        <f>'入力シート'!G15</f>
        <v>150</v>
      </c>
      <c r="Q27" s="27" t="s">
        <v>53</v>
      </c>
      <c r="R27" s="11"/>
      <c r="S27" s="11"/>
      <c r="T27" s="46">
        <f>IF(ISBLANK(P27),"←入力してください","")</f>
      </c>
    </row>
    <row r="28" spans="1:20" ht="12">
      <c r="A28" s="123"/>
      <c r="B28" s="19"/>
      <c r="C28" s="25"/>
      <c r="D28" s="24"/>
      <c r="E28" s="158"/>
      <c r="F28" s="21"/>
      <c r="G28" s="23"/>
      <c r="H28" s="20"/>
      <c r="I28" s="130"/>
      <c r="J28" s="38"/>
      <c r="K28" s="33"/>
      <c r="L28" s="37"/>
      <c r="M28" s="37"/>
      <c r="N28" s="38"/>
      <c r="O28" s="23"/>
      <c r="P28" s="37" t="s">
        <v>144</v>
      </c>
      <c r="Q28" s="37"/>
      <c r="R28" s="37"/>
      <c r="S28" s="37"/>
      <c r="T28" s="57"/>
    </row>
    <row r="29" spans="1:20" ht="12" customHeight="1">
      <c r="A29" s="123"/>
      <c r="B29" s="19"/>
      <c r="C29" s="11"/>
      <c r="D29" s="24"/>
      <c r="E29" s="158"/>
      <c r="F29" s="21"/>
      <c r="G29" s="23"/>
      <c r="H29" s="20"/>
      <c r="I29" s="130"/>
      <c r="J29" s="21"/>
      <c r="K29" s="33"/>
      <c r="L29" s="23"/>
      <c r="M29" s="48"/>
      <c r="N29" s="49"/>
      <c r="O29" s="23"/>
      <c r="P29" s="58">
        <f>ROUND(P27/(P25-P18),2)</f>
        <v>5</v>
      </c>
      <c r="Q29" s="37" t="s">
        <v>54</v>
      </c>
      <c r="R29" s="37"/>
      <c r="S29" s="37"/>
      <c r="T29" s="57"/>
    </row>
    <row r="30" spans="1:20" ht="12" customHeight="1">
      <c r="A30" s="123"/>
      <c r="B30" s="19"/>
      <c r="C30" s="141" t="s">
        <v>9</v>
      </c>
      <c r="D30" s="40"/>
      <c r="E30" s="158"/>
      <c r="F30" s="52"/>
      <c r="G30" s="54"/>
      <c r="H30" s="143" t="s">
        <v>19</v>
      </c>
      <c r="I30" s="131"/>
      <c r="J30" s="52"/>
      <c r="K30" s="53"/>
      <c r="L30" s="54"/>
      <c r="M30" s="55"/>
      <c r="N30" s="27"/>
      <c r="O30" s="155" t="s">
        <v>139</v>
      </c>
      <c r="P30" s="125" t="s">
        <v>21</v>
      </c>
      <c r="Q30" s="125"/>
      <c r="R30" s="125"/>
      <c r="S30" s="23"/>
      <c r="T30" s="24"/>
    </row>
    <row r="31" spans="1:20" ht="12.75" thickBot="1">
      <c r="A31" s="123"/>
      <c r="B31" s="19"/>
      <c r="C31" s="141"/>
      <c r="D31" s="36"/>
      <c r="E31" s="158"/>
      <c r="F31" s="21"/>
      <c r="G31" s="23"/>
      <c r="H31" s="143"/>
      <c r="I31" s="132" t="s">
        <v>55</v>
      </c>
      <c r="J31" s="21"/>
      <c r="K31" s="33"/>
      <c r="L31" s="23"/>
      <c r="M31" s="23"/>
      <c r="N31" s="21"/>
      <c r="O31" s="155"/>
      <c r="P31" s="125"/>
      <c r="Q31" s="125"/>
      <c r="R31" s="125"/>
      <c r="S31" s="23"/>
      <c r="T31" s="24"/>
    </row>
    <row r="32" spans="1:20" ht="12.75" thickBot="1">
      <c r="A32" s="123"/>
      <c r="B32" s="19"/>
      <c r="C32" s="25"/>
      <c r="D32" s="36"/>
      <c r="E32" s="158"/>
      <c r="F32" s="21"/>
      <c r="G32" s="23"/>
      <c r="H32" s="26"/>
      <c r="I32" s="133"/>
      <c r="J32" s="21"/>
      <c r="K32" s="33"/>
      <c r="L32" s="23"/>
      <c r="M32" s="23"/>
      <c r="N32" s="21"/>
      <c r="O32" s="50"/>
      <c r="P32" s="45">
        <f>'入力シート'!J13</f>
        <v>90</v>
      </c>
      <c r="Q32" s="23" t="s">
        <v>5</v>
      </c>
      <c r="T32" s="46">
        <f>IF(ISBLANK(P32),"←入力してください","")</f>
      </c>
    </row>
    <row r="33" spans="1:20" ht="12.75" thickBot="1">
      <c r="A33" s="123"/>
      <c r="B33" s="19"/>
      <c r="C33" s="11"/>
      <c r="D33" s="24"/>
      <c r="E33" s="158"/>
      <c r="F33" s="21"/>
      <c r="G33" s="23"/>
      <c r="H33" s="20"/>
      <c r="I33" s="133"/>
      <c r="J33" s="21"/>
      <c r="K33" s="33"/>
      <c r="L33" s="23"/>
      <c r="M33" s="23"/>
      <c r="N33" s="21"/>
      <c r="O33" s="23"/>
      <c r="P33" s="37" t="s">
        <v>142</v>
      </c>
      <c r="Q33" s="23"/>
      <c r="R33" s="23"/>
      <c r="S33" s="23"/>
      <c r="T33" s="24"/>
    </row>
    <row r="34" spans="1:20" ht="12.75" thickBot="1">
      <c r="A34" s="123"/>
      <c r="B34" s="19"/>
      <c r="C34" s="25" t="s">
        <v>13</v>
      </c>
      <c r="D34" s="24"/>
      <c r="E34" s="158"/>
      <c r="F34" s="21"/>
      <c r="G34" s="23"/>
      <c r="H34" s="20"/>
      <c r="I34" s="133"/>
      <c r="J34" s="38"/>
      <c r="K34" s="59" t="s">
        <v>136</v>
      </c>
      <c r="L34" s="37"/>
      <c r="M34" s="37"/>
      <c r="N34" s="38"/>
      <c r="O34" s="23"/>
      <c r="P34" s="45">
        <f>'入力シート'!I15</f>
        <v>180</v>
      </c>
      <c r="Q34" s="27" t="s">
        <v>53</v>
      </c>
      <c r="R34" s="37"/>
      <c r="S34" s="11"/>
      <c r="T34" s="46">
        <f>IF(ISBLANK(P34),"←入力してください","")</f>
      </c>
    </row>
    <row r="35" spans="1:20" ht="12">
      <c r="A35" s="123"/>
      <c r="B35" s="19"/>
      <c r="C35" s="25"/>
      <c r="D35" s="24"/>
      <c r="E35" s="158"/>
      <c r="F35" s="21"/>
      <c r="G35" s="23"/>
      <c r="H35" s="20"/>
      <c r="I35" s="133"/>
      <c r="J35" s="38"/>
      <c r="K35" s="37"/>
      <c r="L35" s="37"/>
      <c r="M35" s="37"/>
      <c r="N35" s="38"/>
      <c r="O35" s="23"/>
      <c r="P35" s="37" t="s">
        <v>145</v>
      </c>
      <c r="Q35" s="37"/>
      <c r="R35" s="37"/>
      <c r="S35" s="37"/>
      <c r="T35" s="57"/>
    </row>
    <row r="36" spans="1:20" ht="12" customHeight="1">
      <c r="A36" s="123"/>
      <c r="B36" s="19"/>
      <c r="C36" s="11"/>
      <c r="D36" s="24"/>
      <c r="E36" s="158"/>
      <c r="F36" s="21"/>
      <c r="G36" s="23"/>
      <c r="H36" s="20"/>
      <c r="I36" s="133"/>
      <c r="J36" s="21"/>
      <c r="K36" s="23"/>
      <c r="L36" s="23"/>
      <c r="M36" s="48"/>
      <c r="N36" s="49"/>
      <c r="O36" s="23"/>
      <c r="P36" s="60">
        <f>ROUND(P34/(P32-P25),2)</f>
        <v>6</v>
      </c>
      <c r="Q36" s="37" t="s">
        <v>54</v>
      </c>
      <c r="R36" s="37"/>
      <c r="S36" s="37"/>
      <c r="T36" s="57"/>
    </row>
    <row r="37" spans="1:20" ht="12" customHeight="1">
      <c r="A37" s="123"/>
      <c r="B37" s="19"/>
      <c r="C37" s="141" t="s">
        <v>10</v>
      </c>
      <c r="D37" s="40"/>
      <c r="E37" s="159"/>
      <c r="F37" s="52"/>
      <c r="G37" s="54"/>
      <c r="H37" s="61"/>
      <c r="I37" s="134"/>
      <c r="J37" s="52"/>
      <c r="K37" s="54"/>
      <c r="L37" s="54"/>
      <c r="M37" s="55"/>
      <c r="N37" s="27"/>
      <c r="O37" s="156" t="s">
        <v>140</v>
      </c>
      <c r="P37" s="125" t="s">
        <v>21</v>
      </c>
      <c r="Q37" s="125"/>
      <c r="R37" s="125"/>
      <c r="S37" s="23"/>
      <c r="T37" s="24"/>
    </row>
    <row r="38" spans="1:20" ht="12.75" thickBot="1">
      <c r="A38" s="123"/>
      <c r="B38" s="19"/>
      <c r="C38" s="141"/>
      <c r="D38" s="25"/>
      <c r="E38" s="11"/>
      <c r="F38" s="11"/>
      <c r="G38" s="11"/>
      <c r="H38" s="20"/>
      <c r="I38" s="21"/>
      <c r="J38" s="22"/>
      <c r="K38" s="23"/>
      <c r="L38" s="23"/>
      <c r="M38" s="23"/>
      <c r="N38" s="21"/>
      <c r="O38" s="156"/>
      <c r="P38" s="125"/>
      <c r="Q38" s="125"/>
      <c r="R38" s="125"/>
      <c r="S38" s="23"/>
      <c r="T38" s="24"/>
    </row>
    <row r="39" spans="1:20" ht="12.75" thickBot="1">
      <c r="A39" s="123"/>
      <c r="B39" s="19"/>
      <c r="C39" s="11"/>
      <c r="D39" s="11"/>
      <c r="E39" s="11"/>
      <c r="F39" s="11"/>
      <c r="G39" s="11"/>
      <c r="H39" s="20"/>
      <c r="I39" s="21"/>
      <c r="J39" s="22"/>
      <c r="K39" s="23"/>
      <c r="L39" s="23"/>
      <c r="M39" s="23"/>
      <c r="N39" s="21"/>
      <c r="O39" s="23"/>
      <c r="P39" s="45">
        <f>'入力シート'!L13</f>
        <v>120</v>
      </c>
      <c r="Q39" s="23" t="s">
        <v>5</v>
      </c>
      <c r="T39" s="46">
        <f>IF(ISBLANK(P39),"←入力してください","")</f>
      </c>
    </row>
    <row r="40" spans="1:20" ht="12.75" thickBot="1">
      <c r="A40" s="123"/>
      <c r="B40" s="19"/>
      <c r="C40" s="11"/>
      <c r="D40" s="11"/>
      <c r="E40" s="11"/>
      <c r="F40" s="11"/>
      <c r="G40" s="11"/>
      <c r="H40" s="20"/>
      <c r="I40" s="21"/>
      <c r="J40" s="22"/>
      <c r="K40" s="23"/>
      <c r="L40" s="23"/>
      <c r="M40" s="23"/>
      <c r="N40" s="21"/>
      <c r="O40" s="23"/>
      <c r="P40" s="37" t="s">
        <v>143</v>
      </c>
      <c r="Q40" s="37"/>
      <c r="R40" s="37"/>
      <c r="S40" s="23"/>
      <c r="T40" s="24"/>
    </row>
    <row r="41" spans="1:20" ht="12.75" thickBot="1">
      <c r="A41" s="123"/>
      <c r="B41" s="19"/>
      <c r="C41" s="11"/>
      <c r="D41" s="11"/>
      <c r="E41" s="11"/>
      <c r="F41" s="11"/>
      <c r="G41" s="11"/>
      <c r="H41" s="20"/>
      <c r="I41" s="21"/>
      <c r="J41" s="22"/>
      <c r="K41" s="23"/>
      <c r="L41" s="23"/>
      <c r="M41" s="23"/>
      <c r="N41" s="21"/>
      <c r="O41" s="23"/>
      <c r="P41" s="45">
        <f>'入力シート'!K15</f>
        <v>140</v>
      </c>
      <c r="Q41" s="27" t="s">
        <v>56</v>
      </c>
      <c r="R41" s="37"/>
      <c r="S41" s="11"/>
      <c r="T41" s="46">
        <f>IF(ISBLANK(P41),"←入力してください","")</f>
      </c>
    </row>
    <row r="42" spans="1:20" ht="12">
      <c r="A42" s="123"/>
      <c r="B42" s="19"/>
      <c r="C42" s="11"/>
      <c r="D42" s="11"/>
      <c r="E42" s="11"/>
      <c r="F42" s="11"/>
      <c r="G42" s="11"/>
      <c r="H42" s="20"/>
      <c r="I42" s="21"/>
      <c r="J42" s="22"/>
      <c r="K42" s="23"/>
      <c r="L42" s="23"/>
      <c r="M42" s="23"/>
      <c r="N42" s="21"/>
      <c r="O42" s="23"/>
      <c r="P42" s="37" t="s">
        <v>146</v>
      </c>
      <c r="Q42" s="37"/>
      <c r="R42" s="37"/>
      <c r="S42" s="37"/>
      <c r="T42" s="57"/>
    </row>
    <row r="43" spans="1:20" ht="12">
      <c r="A43" s="123"/>
      <c r="B43" s="19"/>
      <c r="C43" s="11"/>
      <c r="D43" s="11"/>
      <c r="E43" s="11"/>
      <c r="F43" s="11"/>
      <c r="G43" s="11"/>
      <c r="H43" s="20"/>
      <c r="I43" s="21"/>
      <c r="J43" s="22"/>
      <c r="K43" s="23"/>
      <c r="L43" s="23"/>
      <c r="M43" s="23"/>
      <c r="N43" s="21"/>
      <c r="O43" s="23"/>
      <c r="P43" s="62">
        <f>ROUND(P41/(P39-P32),2)</f>
        <v>4.67</v>
      </c>
      <c r="Q43" s="37" t="s">
        <v>54</v>
      </c>
      <c r="R43" s="37"/>
      <c r="S43" s="37"/>
      <c r="T43" s="57"/>
    </row>
    <row r="44" spans="1:20" ht="12">
      <c r="A44" s="123"/>
      <c r="B44" s="19"/>
      <c r="C44" s="23"/>
      <c r="D44" s="23"/>
      <c r="E44" s="23"/>
      <c r="F44" s="23"/>
      <c r="G44" s="23"/>
      <c r="H44" s="20"/>
      <c r="I44" s="21"/>
      <c r="J44" s="22"/>
      <c r="K44" s="23"/>
      <c r="L44" s="23"/>
      <c r="M44" s="23"/>
      <c r="N44" s="21"/>
      <c r="O44" s="23"/>
      <c r="P44" s="37"/>
      <c r="Q44" s="37"/>
      <c r="R44" s="37"/>
      <c r="S44" s="37"/>
      <c r="T44" s="57"/>
    </row>
    <row r="45" spans="1:20" s="2" customFormat="1" ht="12">
      <c r="A45" s="63"/>
      <c r="B45" s="13" t="s">
        <v>93</v>
      </c>
      <c r="C45" s="13"/>
      <c r="D45" s="13"/>
      <c r="E45" s="13"/>
      <c r="F45" s="13"/>
      <c r="G45" s="13"/>
      <c r="H45" s="13"/>
      <c r="I45" s="13"/>
      <c r="J45" s="16" t="s">
        <v>94</v>
      </c>
      <c r="K45" s="13"/>
      <c r="L45" s="13"/>
      <c r="M45" s="13"/>
      <c r="N45" s="17" t="s">
        <v>95</v>
      </c>
      <c r="O45" s="13"/>
      <c r="P45" s="13"/>
      <c r="Q45" s="13"/>
      <c r="R45" s="13"/>
      <c r="S45" s="13"/>
      <c r="T45" s="18"/>
    </row>
    <row r="46" spans="1:20" ht="12" customHeight="1">
      <c r="A46" s="123" t="s">
        <v>29</v>
      </c>
      <c r="B46" s="64"/>
      <c r="C46" s="65"/>
      <c r="D46" s="65"/>
      <c r="E46" s="65"/>
      <c r="F46" s="65"/>
      <c r="G46" s="65"/>
      <c r="H46" s="65"/>
      <c r="I46" s="65"/>
      <c r="J46" s="135" t="s">
        <v>148</v>
      </c>
      <c r="K46" s="136"/>
      <c r="L46" s="136"/>
      <c r="M46" s="137"/>
      <c r="N46" s="135" t="s">
        <v>147</v>
      </c>
      <c r="O46" s="136"/>
      <c r="P46" s="136"/>
      <c r="Q46" s="136"/>
      <c r="R46" s="136"/>
      <c r="S46" s="136"/>
      <c r="T46" s="137"/>
    </row>
    <row r="47" spans="1:20" ht="12">
      <c r="A47" s="123"/>
      <c r="B47" s="64"/>
      <c r="C47" s="122" t="s">
        <v>120</v>
      </c>
      <c r="D47" s="122"/>
      <c r="E47" s="122"/>
      <c r="F47" s="122"/>
      <c r="G47" s="122"/>
      <c r="H47" s="122"/>
      <c r="I47" s="65"/>
      <c r="J47" s="135"/>
      <c r="K47" s="136"/>
      <c r="L47" s="136"/>
      <c r="M47" s="137"/>
      <c r="N47" s="135"/>
      <c r="O47" s="136"/>
      <c r="P47" s="136"/>
      <c r="Q47" s="136"/>
      <c r="R47" s="136"/>
      <c r="S47" s="136"/>
      <c r="T47" s="137"/>
    </row>
    <row r="48" spans="1:20" ht="12">
      <c r="A48" s="123"/>
      <c r="B48" s="64"/>
      <c r="C48" s="122"/>
      <c r="D48" s="122"/>
      <c r="E48" s="122"/>
      <c r="F48" s="122"/>
      <c r="G48" s="122"/>
      <c r="H48" s="122"/>
      <c r="I48" s="65"/>
      <c r="J48" s="135"/>
      <c r="K48" s="136"/>
      <c r="L48" s="136"/>
      <c r="M48" s="137"/>
      <c r="N48" s="135"/>
      <c r="O48" s="136"/>
      <c r="P48" s="136"/>
      <c r="Q48" s="136"/>
      <c r="R48" s="136"/>
      <c r="S48" s="136"/>
      <c r="T48" s="137"/>
    </row>
    <row r="49" spans="1:20" ht="12">
      <c r="A49" s="123"/>
      <c r="B49" s="64"/>
      <c r="C49" s="122"/>
      <c r="D49" s="122"/>
      <c r="E49" s="122"/>
      <c r="F49" s="122"/>
      <c r="G49" s="122"/>
      <c r="H49" s="122"/>
      <c r="I49" s="65"/>
      <c r="J49" s="135"/>
      <c r="K49" s="136"/>
      <c r="L49" s="136"/>
      <c r="M49" s="137"/>
      <c r="N49" s="135"/>
      <c r="O49" s="136"/>
      <c r="P49" s="136"/>
      <c r="Q49" s="136"/>
      <c r="R49" s="136"/>
      <c r="S49" s="136"/>
      <c r="T49" s="137"/>
    </row>
    <row r="50" spans="1:20" ht="12">
      <c r="A50" s="124"/>
      <c r="B50" s="66"/>
      <c r="C50" s="67"/>
      <c r="D50" s="67"/>
      <c r="E50" s="67"/>
      <c r="F50" s="67"/>
      <c r="G50" s="67"/>
      <c r="H50" s="67"/>
      <c r="I50" s="67"/>
      <c r="J50" s="138"/>
      <c r="K50" s="139"/>
      <c r="L50" s="139"/>
      <c r="M50" s="140"/>
      <c r="N50" s="138"/>
      <c r="O50" s="139"/>
      <c r="P50" s="139"/>
      <c r="Q50" s="139"/>
      <c r="R50" s="139"/>
      <c r="S50" s="139"/>
      <c r="T50" s="140"/>
    </row>
    <row r="51" spans="1:20" ht="12">
      <c r="A51" s="107" t="s">
        <v>28</v>
      </c>
      <c r="B51" s="64"/>
      <c r="C51" s="65"/>
      <c r="D51" s="65"/>
      <c r="E51" s="65"/>
      <c r="F51" s="65"/>
      <c r="G51" s="65"/>
      <c r="H51" s="65"/>
      <c r="I51" s="65"/>
      <c r="J51" s="22"/>
      <c r="K51" s="33"/>
      <c r="L51" s="33"/>
      <c r="M51" s="23"/>
      <c r="N51" s="21"/>
      <c r="O51" s="23"/>
      <c r="P51" s="23"/>
      <c r="Q51" s="23"/>
      <c r="R51" s="33"/>
      <c r="S51" s="23"/>
      <c r="T51" s="24"/>
    </row>
    <row r="52" spans="1:20" ht="12">
      <c r="A52" s="123"/>
      <c r="B52" s="64"/>
      <c r="C52" s="65" t="s">
        <v>109</v>
      </c>
      <c r="D52" s="65"/>
      <c r="E52" s="65"/>
      <c r="F52" s="65"/>
      <c r="G52" s="65"/>
      <c r="H52" s="65"/>
      <c r="I52" s="65"/>
      <c r="J52" s="22"/>
      <c r="K52" s="37" t="s">
        <v>22</v>
      </c>
      <c r="L52" s="37"/>
      <c r="M52" s="23"/>
      <c r="N52" s="21"/>
      <c r="O52" s="37" t="s">
        <v>24</v>
      </c>
      <c r="P52" s="23"/>
      <c r="Q52" s="23"/>
      <c r="R52" s="11"/>
      <c r="S52" s="23"/>
      <c r="T52" s="24"/>
    </row>
    <row r="53" spans="1:20" ht="12">
      <c r="A53" s="123"/>
      <c r="B53" s="64"/>
      <c r="C53" s="65"/>
      <c r="D53" s="65"/>
      <c r="E53" s="65"/>
      <c r="F53" s="65"/>
      <c r="G53" s="65"/>
      <c r="H53" s="65"/>
      <c r="I53" s="65"/>
      <c r="J53" s="22"/>
      <c r="K53" s="33"/>
      <c r="L53" s="33"/>
      <c r="M53" s="23"/>
      <c r="N53" s="21"/>
      <c r="O53" s="23"/>
      <c r="P53" s="23"/>
      <c r="Q53" s="23"/>
      <c r="R53" s="33"/>
      <c r="S53" s="23"/>
      <c r="T53" s="24"/>
    </row>
    <row r="54" spans="1:20" ht="12">
      <c r="A54" s="123"/>
      <c r="B54" s="64"/>
      <c r="C54" s="65"/>
      <c r="D54" s="65" t="s">
        <v>87</v>
      </c>
      <c r="E54" s="65"/>
      <c r="F54" s="65"/>
      <c r="G54" s="65"/>
      <c r="H54" s="65"/>
      <c r="I54" s="65"/>
      <c r="J54" s="22"/>
      <c r="K54" s="37" t="s">
        <v>23</v>
      </c>
      <c r="L54" s="23" t="s">
        <v>149</v>
      </c>
      <c r="M54" s="11"/>
      <c r="N54" s="21"/>
      <c r="O54" s="37" t="s">
        <v>23</v>
      </c>
      <c r="P54" s="23" t="s">
        <v>153</v>
      </c>
      <c r="Q54" s="11"/>
      <c r="R54" s="11"/>
      <c r="S54" s="23"/>
      <c r="T54" s="24"/>
    </row>
    <row r="55" spans="1:20" ht="12">
      <c r="A55" s="123"/>
      <c r="B55" s="64"/>
      <c r="C55" s="65"/>
      <c r="D55" s="65" t="s">
        <v>88</v>
      </c>
      <c r="E55" s="65" t="s">
        <v>96</v>
      </c>
      <c r="F55" s="65"/>
      <c r="G55" s="65"/>
      <c r="H55" s="65"/>
      <c r="I55" s="65"/>
      <c r="J55" s="22"/>
      <c r="K55" s="23"/>
      <c r="L55" s="23" t="s">
        <v>150</v>
      </c>
      <c r="M55" s="11"/>
      <c r="N55" s="21"/>
      <c r="O55" s="23"/>
      <c r="P55" s="23" t="s">
        <v>154</v>
      </c>
      <c r="Q55" s="11"/>
      <c r="R55" s="11"/>
      <c r="S55" s="23"/>
      <c r="T55" s="24"/>
    </row>
    <row r="56" spans="1:20" ht="12">
      <c r="A56" s="123"/>
      <c r="B56" s="64"/>
      <c r="C56" s="65"/>
      <c r="D56" s="65" t="s">
        <v>89</v>
      </c>
      <c r="E56" s="65"/>
      <c r="F56" s="65"/>
      <c r="G56" s="65"/>
      <c r="H56" s="65"/>
      <c r="I56" s="65"/>
      <c r="J56" s="22"/>
      <c r="K56" s="23"/>
      <c r="L56" s="23" t="s">
        <v>151</v>
      </c>
      <c r="M56" s="11"/>
      <c r="N56" s="21"/>
      <c r="O56" s="23"/>
      <c r="P56" s="23" t="s">
        <v>155</v>
      </c>
      <c r="Q56" s="11"/>
      <c r="R56" s="11"/>
      <c r="S56" s="23"/>
      <c r="T56" s="24"/>
    </row>
    <row r="57" spans="1:20" ht="12">
      <c r="A57" s="123"/>
      <c r="B57" s="64"/>
      <c r="C57" s="65"/>
      <c r="D57" s="65" t="s">
        <v>90</v>
      </c>
      <c r="E57" s="65"/>
      <c r="F57" s="65"/>
      <c r="G57" s="65"/>
      <c r="H57" s="65"/>
      <c r="I57" s="65"/>
      <c r="J57" s="22"/>
      <c r="K57" s="23"/>
      <c r="L57" s="23" t="s">
        <v>152</v>
      </c>
      <c r="M57" s="11"/>
      <c r="N57" s="21"/>
      <c r="O57" s="23"/>
      <c r="P57" s="23" t="s">
        <v>156</v>
      </c>
      <c r="Q57" s="11"/>
      <c r="R57" s="11"/>
      <c r="S57" s="23"/>
      <c r="T57" s="24"/>
    </row>
    <row r="58" spans="1:20" ht="12">
      <c r="A58" s="123"/>
      <c r="B58" s="64"/>
      <c r="C58" s="65"/>
      <c r="D58" s="65" t="s">
        <v>91</v>
      </c>
      <c r="E58" s="65"/>
      <c r="F58" s="65"/>
      <c r="G58" s="65"/>
      <c r="H58" s="65"/>
      <c r="I58" s="65"/>
      <c r="J58" s="22"/>
      <c r="K58" s="23"/>
      <c r="L58" s="23"/>
      <c r="M58" s="23"/>
      <c r="N58" s="21"/>
      <c r="O58" s="23"/>
      <c r="P58" s="23" t="s">
        <v>157</v>
      </c>
      <c r="Q58" s="11"/>
      <c r="R58" s="11"/>
      <c r="S58" s="23"/>
      <c r="T58" s="24"/>
    </row>
    <row r="59" spans="1:20" ht="12">
      <c r="A59" s="123"/>
      <c r="B59" s="64"/>
      <c r="C59" s="65"/>
      <c r="D59" s="65" t="s">
        <v>90</v>
      </c>
      <c r="E59" s="65"/>
      <c r="F59" s="65"/>
      <c r="G59" s="65"/>
      <c r="H59" s="65"/>
      <c r="I59" s="65"/>
      <c r="J59" s="22"/>
      <c r="K59" s="23"/>
      <c r="L59" s="23"/>
      <c r="M59" s="23"/>
      <c r="N59" s="21"/>
      <c r="O59" s="23"/>
      <c r="P59" s="23" t="s">
        <v>158</v>
      </c>
      <c r="Q59" s="11"/>
      <c r="R59" s="11"/>
      <c r="S59" s="23"/>
      <c r="T59" s="24"/>
    </row>
    <row r="60" spans="1:20" ht="12">
      <c r="A60" s="123"/>
      <c r="B60" s="64"/>
      <c r="C60" s="65"/>
      <c r="D60" s="65" t="s">
        <v>92</v>
      </c>
      <c r="E60" s="65"/>
      <c r="F60" s="65"/>
      <c r="G60" s="65"/>
      <c r="H60" s="65"/>
      <c r="I60" s="65"/>
      <c r="J60" s="22"/>
      <c r="K60" s="23"/>
      <c r="L60" s="23"/>
      <c r="M60" s="23"/>
      <c r="N60" s="21"/>
      <c r="O60" s="23"/>
      <c r="P60" s="23" t="s">
        <v>159</v>
      </c>
      <c r="Q60" s="11"/>
      <c r="R60" s="11"/>
      <c r="S60" s="23"/>
      <c r="T60" s="24"/>
    </row>
    <row r="61" spans="1:20" ht="12">
      <c r="A61" s="123"/>
      <c r="B61" s="64"/>
      <c r="C61" s="65"/>
      <c r="D61" s="65"/>
      <c r="E61" s="65"/>
      <c r="F61" s="65"/>
      <c r="G61" s="65"/>
      <c r="H61" s="65"/>
      <c r="I61" s="65"/>
      <c r="J61" s="22"/>
      <c r="K61" s="23"/>
      <c r="L61" s="23"/>
      <c r="M61" s="23"/>
      <c r="N61" s="21"/>
      <c r="O61" s="23"/>
      <c r="P61" s="23" t="s">
        <v>160</v>
      </c>
      <c r="Q61" s="11"/>
      <c r="R61" s="11"/>
      <c r="S61" s="23"/>
      <c r="T61" s="24"/>
    </row>
    <row r="62" spans="1:20" ht="12">
      <c r="A62" s="123"/>
      <c r="B62" s="64"/>
      <c r="C62" s="65" t="s">
        <v>110</v>
      </c>
      <c r="D62" s="65"/>
      <c r="E62" s="65"/>
      <c r="F62" s="65"/>
      <c r="G62" s="65"/>
      <c r="H62" s="65"/>
      <c r="I62" s="65"/>
      <c r="J62" s="22"/>
      <c r="K62" s="23"/>
      <c r="L62" s="23"/>
      <c r="M62" s="23"/>
      <c r="N62" s="21"/>
      <c r="O62" s="23"/>
      <c r="P62" s="23"/>
      <c r="Q62" s="11"/>
      <c r="R62" s="11"/>
      <c r="S62" s="23"/>
      <c r="T62" s="24"/>
    </row>
    <row r="63" spans="1:20" ht="12">
      <c r="A63" s="123"/>
      <c r="B63" s="64"/>
      <c r="C63" s="65"/>
      <c r="D63" s="65"/>
      <c r="E63" s="65"/>
      <c r="F63" s="65"/>
      <c r="G63" s="65"/>
      <c r="H63" s="65"/>
      <c r="I63" s="65"/>
      <c r="J63" s="22"/>
      <c r="K63" s="23"/>
      <c r="L63" s="23"/>
      <c r="M63" s="23"/>
      <c r="N63" s="21"/>
      <c r="O63" s="23"/>
      <c r="P63" s="23"/>
      <c r="Q63" s="11"/>
      <c r="R63" s="11"/>
      <c r="S63" s="23"/>
      <c r="T63" s="24"/>
    </row>
    <row r="64" spans="1:20" ht="12" customHeight="1">
      <c r="A64" s="123"/>
      <c r="B64" s="64"/>
      <c r="C64" s="122" t="s">
        <v>111</v>
      </c>
      <c r="D64" s="122"/>
      <c r="E64" s="122"/>
      <c r="F64" s="122"/>
      <c r="G64" s="122"/>
      <c r="H64" s="122"/>
      <c r="I64" s="68"/>
      <c r="J64" s="22"/>
      <c r="K64" s="23"/>
      <c r="L64" s="23"/>
      <c r="M64" s="23"/>
      <c r="N64" s="21"/>
      <c r="O64" s="23"/>
      <c r="P64" s="23"/>
      <c r="Q64" s="11"/>
      <c r="R64" s="11"/>
      <c r="S64" s="23"/>
      <c r="T64" s="24"/>
    </row>
    <row r="65" spans="1:20" ht="12">
      <c r="A65" s="123"/>
      <c r="B65" s="64"/>
      <c r="C65" s="122"/>
      <c r="D65" s="122"/>
      <c r="E65" s="122"/>
      <c r="F65" s="122"/>
      <c r="G65" s="122"/>
      <c r="H65" s="122"/>
      <c r="I65" s="68"/>
      <c r="J65" s="22"/>
      <c r="K65" s="23"/>
      <c r="L65" s="23"/>
      <c r="M65" s="23"/>
      <c r="N65" s="21"/>
      <c r="O65" s="23"/>
      <c r="P65" s="23"/>
      <c r="Q65" s="11"/>
      <c r="R65" s="11"/>
      <c r="S65" s="23"/>
      <c r="T65" s="24"/>
    </row>
    <row r="66" spans="1:20" ht="12">
      <c r="A66" s="123"/>
      <c r="B66" s="64"/>
      <c r="C66" s="122"/>
      <c r="D66" s="122"/>
      <c r="E66" s="122"/>
      <c r="F66" s="122"/>
      <c r="G66" s="122"/>
      <c r="H66" s="122"/>
      <c r="I66" s="68"/>
      <c r="J66" s="22"/>
      <c r="K66" s="23"/>
      <c r="L66" s="23"/>
      <c r="M66" s="23"/>
      <c r="N66" s="21"/>
      <c r="O66" s="23"/>
      <c r="P66" s="23"/>
      <c r="Q66" s="11"/>
      <c r="R66" s="11"/>
      <c r="S66" s="23"/>
      <c r="T66" s="24"/>
    </row>
    <row r="67" spans="1:20" ht="12">
      <c r="A67" s="123"/>
      <c r="B67" s="64"/>
      <c r="C67" s="122"/>
      <c r="D67" s="122"/>
      <c r="E67" s="122"/>
      <c r="F67" s="122"/>
      <c r="G67" s="122"/>
      <c r="H67" s="122"/>
      <c r="I67" s="68"/>
      <c r="J67" s="22"/>
      <c r="K67" s="23"/>
      <c r="L67" s="23"/>
      <c r="M67" s="23"/>
      <c r="N67" s="21"/>
      <c r="O67" s="23"/>
      <c r="P67" s="23"/>
      <c r="Q67" s="11"/>
      <c r="R67" s="11"/>
      <c r="S67" s="23"/>
      <c r="T67" s="24"/>
    </row>
    <row r="68" spans="1:20" ht="12">
      <c r="A68" s="124"/>
      <c r="B68" s="66"/>
      <c r="C68" s="67"/>
      <c r="D68" s="67"/>
      <c r="E68" s="67"/>
      <c r="F68" s="67"/>
      <c r="G68" s="67"/>
      <c r="H68" s="67"/>
      <c r="I68" s="67"/>
      <c r="J68" s="69"/>
      <c r="K68" s="70"/>
      <c r="L68" s="70"/>
      <c r="M68" s="70"/>
      <c r="N68" s="71"/>
      <c r="O68" s="70"/>
      <c r="P68" s="70"/>
      <c r="Q68" s="70"/>
      <c r="R68" s="70"/>
      <c r="S68" s="70"/>
      <c r="T68" s="72"/>
    </row>
    <row r="69" spans="1:20" ht="12">
      <c r="A69" s="107" t="s">
        <v>31</v>
      </c>
      <c r="B69" s="64"/>
      <c r="C69" s="65"/>
      <c r="D69" s="65"/>
      <c r="E69" s="65"/>
      <c r="F69" s="65"/>
      <c r="G69" s="65"/>
      <c r="H69" s="65"/>
      <c r="I69" s="65"/>
      <c r="J69" s="22"/>
      <c r="K69" s="33"/>
      <c r="L69" s="33"/>
      <c r="M69" s="23"/>
      <c r="N69" s="21"/>
      <c r="O69" s="23"/>
      <c r="P69" s="23"/>
      <c r="Q69" s="23"/>
      <c r="R69" s="33"/>
      <c r="S69" s="23"/>
      <c r="T69" s="24"/>
    </row>
    <row r="70" spans="1:20" ht="12">
      <c r="A70" s="123"/>
      <c r="B70" s="64"/>
      <c r="C70" s="11" t="s">
        <v>107</v>
      </c>
      <c r="D70" s="65"/>
      <c r="E70" s="65"/>
      <c r="F70" s="65"/>
      <c r="G70" s="65"/>
      <c r="H70" s="65"/>
      <c r="I70" s="65"/>
      <c r="J70" s="38" t="s">
        <v>50</v>
      </c>
      <c r="K70" s="11"/>
      <c r="L70" s="37"/>
      <c r="M70" s="23"/>
      <c r="N70" s="21"/>
      <c r="O70" s="37" t="s">
        <v>32</v>
      </c>
      <c r="P70" s="11"/>
      <c r="Q70" s="23"/>
      <c r="R70" s="23"/>
      <c r="S70" s="23"/>
      <c r="T70" s="24"/>
    </row>
    <row r="71" spans="1:20" ht="12.75" thickBot="1">
      <c r="A71" s="123"/>
      <c r="B71" s="64"/>
      <c r="C71" s="65"/>
      <c r="D71" s="65" t="s">
        <v>119</v>
      </c>
      <c r="E71" s="65"/>
      <c r="F71" s="65"/>
      <c r="G71" s="65"/>
      <c r="H71" s="65"/>
      <c r="I71" s="65"/>
      <c r="J71" s="22"/>
      <c r="K71" s="37"/>
      <c r="L71" s="73"/>
      <c r="M71" s="23"/>
      <c r="N71" s="21"/>
      <c r="O71" s="37"/>
      <c r="P71" s="11"/>
      <c r="Q71" s="23"/>
      <c r="R71" s="73"/>
      <c r="S71" s="23"/>
      <c r="T71" s="24"/>
    </row>
    <row r="72" spans="1:25" ht="12.75" thickBot="1">
      <c r="A72" s="123"/>
      <c r="B72" s="64"/>
      <c r="C72" s="65"/>
      <c r="D72" s="65" t="s">
        <v>97</v>
      </c>
      <c r="E72" s="65"/>
      <c r="F72" s="65"/>
      <c r="G72" s="65"/>
      <c r="H72" s="65"/>
      <c r="I72" s="65"/>
      <c r="J72" s="22"/>
      <c r="K72" s="33" t="s">
        <v>123</v>
      </c>
      <c r="L72" s="45">
        <f>ROUND('入力シート'!D6,1)</f>
        <v>2</v>
      </c>
      <c r="M72" s="23" t="s">
        <v>57</v>
      </c>
      <c r="N72" s="21"/>
      <c r="O72" s="23"/>
      <c r="P72" s="74" t="s">
        <v>169</v>
      </c>
      <c r="Q72" s="11"/>
      <c r="R72" s="45">
        <f>ROUND('入力シート'!D9,1)</f>
        <v>5</v>
      </c>
      <c r="S72" s="23" t="s">
        <v>26</v>
      </c>
      <c r="T72" s="160"/>
      <c r="V72" s="3"/>
      <c r="W72" s="4"/>
      <c r="X72" s="5">
        <f>ROUND(R72*10,1)</f>
        <v>50</v>
      </c>
      <c r="Y72" s="6">
        <f>IF(X72&lt;5,0,IF(X72&lt;200,X72,X73))</f>
        <v>50</v>
      </c>
    </row>
    <row r="73" spans="1:25" ht="12.75" thickBot="1">
      <c r="A73" s="123"/>
      <c r="B73" s="64"/>
      <c r="C73" s="11"/>
      <c r="D73" s="11" t="s">
        <v>98</v>
      </c>
      <c r="E73" s="65"/>
      <c r="F73" s="65"/>
      <c r="G73" s="65"/>
      <c r="H73" s="65"/>
      <c r="I73" s="65"/>
      <c r="J73" s="22"/>
      <c r="K73" s="33" t="s">
        <v>124</v>
      </c>
      <c r="L73" s="45">
        <f>ROUND('入力シート'!G6,1)</f>
        <v>23.2</v>
      </c>
      <c r="M73" s="23" t="s">
        <v>57</v>
      </c>
      <c r="N73" s="21"/>
      <c r="O73" s="23"/>
      <c r="P73" s="74" t="s">
        <v>170</v>
      </c>
      <c r="Q73" s="11"/>
      <c r="R73" s="45">
        <f>ROUND('入力シート'!G9,1)</f>
        <v>162</v>
      </c>
      <c r="S73" s="23" t="s">
        <v>26</v>
      </c>
      <c r="T73" s="160"/>
      <c r="V73" s="3"/>
      <c r="W73" s="4"/>
      <c r="X73" s="5" t="e">
        <f>ROUND(#REF!*40,1)</f>
        <v>#REF!</v>
      </c>
      <c r="Y73" s="6"/>
    </row>
    <row r="74" spans="1:25" ht="12.75" thickBot="1">
      <c r="A74" s="123"/>
      <c r="B74" s="64"/>
      <c r="C74" s="11"/>
      <c r="D74" s="65"/>
      <c r="E74" s="65"/>
      <c r="F74" s="65"/>
      <c r="G74" s="65"/>
      <c r="H74" s="65"/>
      <c r="I74" s="65"/>
      <c r="J74" s="22"/>
      <c r="K74" s="33" t="s">
        <v>125</v>
      </c>
      <c r="L74" s="45">
        <f>ROUND('入力シート'!I6,1)</f>
        <v>24.8</v>
      </c>
      <c r="M74" s="23" t="s">
        <v>57</v>
      </c>
      <c r="N74" s="21"/>
      <c r="O74" s="23"/>
      <c r="P74" s="74" t="s">
        <v>171</v>
      </c>
      <c r="Q74" s="11"/>
      <c r="R74" s="45">
        <f>ROUND('入力シート'!I9,1)</f>
        <v>172</v>
      </c>
      <c r="S74" s="23" t="s">
        <v>26</v>
      </c>
      <c r="T74" s="160"/>
      <c r="V74" s="3"/>
      <c r="W74" s="4"/>
      <c r="X74" s="5">
        <f>ROUND(R73*10,1)</f>
        <v>1620</v>
      </c>
      <c r="Y74" s="6" t="e">
        <f>IF(X74&lt;5,"5以下",IF(X74&lt;=200,X74,IF(X75&lt;=800,X75,IF(Y75&lt;5,"",Y75))))</f>
        <v>#REF!</v>
      </c>
    </row>
    <row r="75" spans="1:25" ht="12.75" thickBot="1">
      <c r="A75" s="123"/>
      <c r="B75" s="64"/>
      <c r="C75" s="65" t="s">
        <v>108</v>
      </c>
      <c r="D75" s="65"/>
      <c r="E75" s="65"/>
      <c r="F75" s="65"/>
      <c r="G75" s="65"/>
      <c r="H75" s="65"/>
      <c r="I75" s="65"/>
      <c r="J75" s="22"/>
      <c r="K75" s="33" t="s">
        <v>126</v>
      </c>
      <c r="L75" s="45">
        <f>ROUND('入力シート'!K6,1)</f>
        <v>26.8</v>
      </c>
      <c r="M75" s="23" t="s">
        <v>57</v>
      </c>
      <c r="N75" s="21"/>
      <c r="O75" s="23"/>
      <c r="P75" s="74" t="s">
        <v>172</v>
      </c>
      <c r="Q75" s="11"/>
      <c r="R75" s="45">
        <f>ROUND('入力シート'!K9,1)</f>
        <v>189</v>
      </c>
      <c r="S75" s="23" t="s">
        <v>26</v>
      </c>
      <c r="T75" s="160"/>
      <c r="V75" s="3"/>
      <c r="W75" s="4"/>
      <c r="X75" s="5" t="e">
        <f>ROUND(#REF!*40,1)</f>
        <v>#REF!</v>
      </c>
      <c r="Y75" s="6" t="e">
        <f>ROUND(入力シート!#REF!*160,1)</f>
        <v>#REF!</v>
      </c>
    </row>
    <row r="76" spans="1:25" ht="12">
      <c r="A76" s="123"/>
      <c r="B76" s="64"/>
      <c r="C76" s="65" t="s">
        <v>99</v>
      </c>
      <c r="D76" s="65"/>
      <c r="E76" s="65"/>
      <c r="F76" s="65"/>
      <c r="G76" s="65"/>
      <c r="H76" s="65"/>
      <c r="I76" s="65"/>
      <c r="J76" s="22"/>
      <c r="K76" s="33"/>
      <c r="L76" s="23"/>
      <c r="M76" s="23"/>
      <c r="N76" s="21"/>
      <c r="T76" s="160"/>
      <c r="V76" s="3"/>
      <c r="W76" s="4"/>
      <c r="X76" s="5">
        <f>ROUND(R74*10,1)</f>
        <v>1720</v>
      </c>
      <c r="Y76" s="6">
        <f>IF(X76&lt;5,"5以下",IF(X76&lt;=200,X76,IF(X77&lt;=800,X77,IF(Y77&lt;5,"",Y77))))</f>
        <v>0</v>
      </c>
    </row>
    <row r="77" spans="1:25" ht="12">
      <c r="A77" s="123"/>
      <c r="B77" s="64"/>
      <c r="C77" s="65"/>
      <c r="D77" s="65" t="s">
        <v>166</v>
      </c>
      <c r="E77" s="65"/>
      <c r="F77" s="65"/>
      <c r="G77" s="65"/>
      <c r="H77" s="65"/>
      <c r="I77" s="65"/>
      <c r="J77" s="22"/>
      <c r="K77" s="33"/>
      <c r="L77" s="23"/>
      <c r="M77" s="23"/>
      <c r="N77" s="21"/>
      <c r="O77" s="23"/>
      <c r="P77" s="74"/>
      <c r="Q77" s="23"/>
      <c r="R77" s="92"/>
      <c r="S77" s="23"/>
      <c r="T77" s="160"/>
      <c r="V77" s="3"/>
      <c r="W77" s="4"/>
      <c r="X77" s="5">
        <f>ROUND(R77*40,1)</f>
        <v>0</v>
      </c>
      <c r="Y77" s="6" t="e">
        <f>ROUND(入力シート!#REF!*160,1)</f>
        <v>#REF!</v>
      </c>
    </row>
    <row r="78" spans="1:25" ht="12">
      <c r="A78" s="123"/>
      <c r="B78" s="64"/>
      <c r="C78" s="65" t="s">
        <v>100</v>
      </c>
      <c r="D78" s="65"/>
      <c r="E78" s="65"/>
      <c r="F78" s="65"/>
      <c r="G78" s="65"/>
      <c r="H78" s="65"/>
      <c r="I78" s="65"/>
      <c r="J78" s="22"/>
      <c r="K78" s="33"/>
      <c r="L78" s="23"/>
      <c r="M78" s="23"/>
      <c r="N78" s="21"/>
      <c r="O78" s="2"/>
      <c r="P78" s="2"/>
      <c r="Q78" s="2"/>
      <c r="R78" s="93"/>
      <c r="S78" s="2"/>
      <c r="T78" s="160"/>
      <c r="V78" s="3"/>
      <c r="W78" s="4"/>
      <c r="X78" s="5">
        <f>ROUND(R75*10,1)</f>
        <v>1890</v>
      </c>
      <c r="Y78" s="6">
        <f>IF(X78&lt;5,"5以下",IF(X78&lt;=200,X78,IF(X79&lt;=800,X79,IF(Y79&lt;5,"",Y79))))</f>
        <v>0</v>
      </c>
    </row>
    <row r="79" spans="1:25" ht="12">
      <c r="A79" s="123"/>
      <c r="B79" s="64"/>
      <c r="C79" s="75" t="s">
        <v>103</v>
      </c>
      <c r="D79" s="65" t="s">
        <v>101</v>
      </c>
      <c r="E79" s="65"/>
      <c r="F79" s="65"/>
      <c r="G79" s="65"/>
      <c r="H79" s="65"/>
      <c r="I79" s="65"/>
      <c r="J79" s="22"/>
      <c r="K79" s="33"/>
      <c r="L79" s="23"/>
      <c r="M79" s="23"/>
      <c r="N79" s="21"/>
      <c r="O79" s="23"/>
      <c r="P79" s="74"/>
      <c r="Q79" s="23"/>
      <c r="R79" s="92"/>
      <c r="S79" s="23"/>
      <c r="T79" s="160"/>
      <c r="V79" s="3"/>
      <c r="W79" s="4"/>
      <c r="X79" s="5">
        <f>ROUND(R79*40,1)</f>
        <v>0</v>
      </c>
      <c r="Y79" s="6" t="e">
        <f>ROUND(入力シート!#REF!*160,1)</f>
        <v>#REF!</v>
      </c>
    </row>
    <row r="80" spans="1:25" ht="12">
      <c r="A80" s="123"/>
      <c r="B80" s="64"/>
      <c r="C80" s="65"/>
      <c r="D80" s="65" t="s">
        <v>105</v>
      </c>
      <c r="E80" s="65"/>
      <c r="F80" s="65"/>
      <c r="G80" s="65"/>
      <c r="H80" s="65"/>
      <c r="I80" s="65"/>
      <c r="J80" s="22"/>
      <c r="K80" s="33"/>
      <c r="L80" s="23"/>
      <c r="M80" s="23"/>
      <c r="N80" s="21"/>
      <c r="O80" s="23"/>
      <c r="P80" s="23"/>
      <c r="Q80" s="74"/>
      <c r="R80" s="23"/>
      <c r="S80" s="23"/>
      <c r="T80" s="24"/>
      <c r="V80" s="3"/>
      <c r="W80" s="3"/>
      <c r="X80" s="6"/>
      <c r="Y80" s="3"/>
    </row>
    <row r="81" spans="1:25" ht="12">
      <c r="A81" s="123"/>
      <c r="B81" s="64"/>
      <c r="C81" s="65"/>
      <c r="D81" s="65"/>
      <c r="E81" s="65" t="s">
        <v>102</v>
      </c>
      <c r="F81" s="65"/>
      <c r="G81" s="65"/>
      <c r="H81" s="65"/>
      <c r="I81" s="65"/>
      <c r="J81" s="22" t="s">
        <v>58</v>
      </c>
      <c r="K81" s="33"/>
      <c r="L81" s="23"/>
      <c r="M81" s="23"/>
      <c r="N81" s="21"/>
      <c r="O81" s="23" t="s">
        <v>44</v>
      </c>
      <c r="P81" s="23"/>
      <c r="Q81" s="74"/>
      <c r="R81" s="23"/>
      <c r="S81" s="23"/>
      <c r="T81" s="24"/>
      <c r="V81" s="3"/>
      <c r="W81" s="4" t="s">
        <v>49</v>
      </c>
      <c r="X81" s="5" t="e">
        <f>ROUND(IF(X72&gt;X73,X72,X73),1)</f>
        <v>#REF!</v>
      </c>
      <c r="Y81" s="6" t="s">
        <v>26</v>
      </c>
    </row>
    <row r="82" spans="1:25" ht="12">
      <c r="A82" s="123"/>
      <c r="B82" s="64"/>
      <c r="C82" s="75" t="s">
        <v>104</v>
      </c>
      <c r="D82" s="65" t="s">
        <v>106</v>
      </c>
      <c r="E82" s="65"/>
      <c r="F82" s="65"/>
      <c r="G82" s="65"/>
      <c r="H82" s="65"/>
      <c r="I82" s="65"/>
      <c r="J82" s="22"/>
      <c r="K82" s="33" t="s">
        <v>161</v>
      </c>
      <c r="L82" s="76">
        <f>ROUND('入力シート'!G6-IF('入力シート'!D6&lt;=2,0,'入力シート'!D6),1)</f>
        <v>23.2</v>
      </c>
      <c r="M82" s="23" t="s">
        <v>26</v>
      </c>
      <c r="N82" s="21"/>
      <c r="O82" s="23"/>
      <c r="P82" s="74" t="s">
        <v>163</v>
      </c>
      <c r="Q82" s="11"/>
      <c r="R82" s="90">
        <f>ROUND('入力シート'!G9-IF('入力シート'!D9&lt;=5,0,'入力シート'!D9),1)</f>
        <v>162</v>
      </c>
      <c r="S82" s="23" t="s">
        <v>26</v>
      </c>
      <c r="T82" s="24"/>
      <c r="V82" s="3"/>
      <c r="W82" s="4" t="s">
        <v>41</v>
      </c>
      <c r="X82" s="5"/>
      <c r="Y82" s="6" t="s">
        <v>26</v>
      </c>
    </row>
    <row r="83" spans="1:25" ht="12">
      <c r="A83" s="123"/>
      <c r="B83" s="64"/>
      <c r="C83" s="65"/>
      <c r="D83" s="11"/>
      <c r="E83" s="65"/>
      <c r="F83" s="65"/>
      <c r="G83" s="65"/>
      <c r="H83" s="65"/>
      <c r="I83" s="65"/>
      <c r="J83" s="22"/>
      <c r="K83" s="33" t="s">
        <v>162</v>
      </c>
      <c r="L83" s="76">
        <f>ROUND('入力シート'!I6-IF('入力シート'!D6&lt;=2,0,'入力シート'!D6),1)</f>
        <v>24.8</v>
      </c>
      <c r="M83" s="23" t="s">
        <v>26</v>
      </c>
      <c r="N83" s="21"/>
      <c r="O83" s="23"/>
      <c r="P83" s="74" t="s">
        <v>164</v>
      </c>
      <c r="Q83" s="11"/>
      <c r="R83" s="90">
        <f>ROUND('入力シート'!I9-IF('入力シート'!D9&lt;=5,0,'入力シート'!D9),1)</f>
        <v>172</v>
      </c>
      <c r="S83" s="23" t="s">
        <v>26</v>
      </c>
      <c r="T83" s="24"/>
      <c r="V83" s="3"/>
      <c r="W83" s="4" t="s">
        <v>42</v>
      </c>
      <c r="X83" s="5"/>
      <c r="Y83" s="6" t="s">
        <v>26</v>
      </c>
    </row>
    <row r="84" spans="1:25" ht="12">
      <c r="A84" s="123"/>
      <c r="B84" s="64"/>
      <c r="C84" s="65"/>
      <c r="D84" s="65" t="s">
        <v>167</v>
      </c>
      <c r="E84" s="65"/>
      <c r="F84" s="65"/>
      <c r="G84" s="65"/>
      <c r="H84" s="65"/>
      <c r="I84" s="65"/>
      <c r="J84" s="22"/>
      <c r="K84" s="33" t="s">
        <v>165</v>
      </c>
      <c r="L84" s="76">
        <f>ROUND('入力シート'!K6-IF('入力シート'!D6&lt;=2,0,'入力シート'!D6),1)</f>
        <v>26.8</v>
      </c>
      <c r="M84" s="23" t="s">
        <v>26</v>
      </c>
      <c r="N84" s="21"/>
      <c r="O84" s="23"/>
      <c r="P84" s="74" t="s">
        <v>168</v>
      </c>
      <c r="Q84" s="11"/>
      <c r="R84" s="90">
        <f>ROUND('入力シート'!K9-IF('入力シート'!D9&lt;=5,0,'入力シート'!D9),1)</f>
        <v>189</v>
      </c>
      <c r="S84" s="23" t="s">
        <v>26</v>
      </c>
      <c r="T84" s="24"/>
      <c r="V84" s="3"/>
      <c r="W84" s="4" t="s">
        <v>43</v>
      </c>
      <c r="X84" s="5"/>
      <c r="Y84" s="6" t="s">
        <v>26</v>
      </c>
    </row>
    <row r="85" spans="1:20" ht="12">
      <c r="A85" s="124"/>
      <c r="B85" s="66"/>
      <c r="C85" s="67"/>
      <c r="D85" s="67"/>
      <c r="E85" s="67"/>
      <c r="F85" s="67"/>
      <c r="G85" s="67"/>
      <c r="H85" s="67"/>
      <c r="I85" s="67"/>
      <c r="J85" s="69"/>
      <c r="K85" s="70"/>
      <c r="L85" s="70"/>
      <c r="M85" s="70"/>
      <c r="N85" s="71"/>
      <c r="O85" s="70"/>
      <c r="P85" s="70"/>
      <c r="Q85" s="70"/>
      <c r="R85" s="70"/>
      <c r="S85" s="70"/>
      <c r="T85" s="72"/>
    </row>
    <row r="86" spans="1:20" ht="12">
      <c r="A86" s="107" t="s">
        <v>47</v>
      </c>
      <c r="B86" s="77"/>
      <c r="C86" s="78"/>
      <c r="D86" s="78"/>
      <c r="E86" s="78"/>
      <c r="F86" s="78"/>
      <c r="G86" s="78"/>
      <c r="H86" s="78"/>
      <c r="I86" s="78"/>
      <c r="J86" s="78"/>
      <c r="K86" s="78"/>
      <c r="L86" s="78"/>
      <c r="M86" s="78"/>
      <c r="N86" s="78"/>
      <c r="O86" s="78"/>
      <c r="P86" s="78"/>
      <c r="Q86" s="78"/>
      <c r="R86" s="78"/>
      <c r="S86" s="78"/>
      <c r="T86" s="79"/>
    </row>
    <row r="87" spans="1:20" ht="12">
      <c r="A87" s="123"/>
      <c r="B87" s="19"/>
      <c r="C87" s="23" t="s">
        <v>39</v>
      </c>
      <c r="D87" s="23"/>
      <c r="E87" s="23"/>
      <c r="F87" s="23"/>
      <c r="G87" s="23"/>
      <c r="H87" s="23"/>
      <c r="I87" s="23"/>
      <c r="J87" s="23"/>
      <c r="K87" s="23"/>
      <c r="L87" s="23"/>
      <c r="M87" s="23"/>
      <c r="N87" s="23"/>
      <c r="O87" s="23"/>
      <c r="P87" s="23"/>
      <c r="Q87" s="23"/>
      <c r="R87" s="23"/>
      <c r="S87" s="23"/>
      <c r="T87" s="24"/>
    </row>
    <row r="88" spans="1:20" ht="12.75" thickBot="1">
      <c r="A88" s="123"/>
      <c r="B88" s="19"/>
      <c r="C88" s="23"/>
      <c r="D88" s="11"/>
      <c r="E88" s="11"/>
      <c r="F88" s="11"/>
      <c r="G88" s="23"/>
      <c r="H88" s="23"/>
      <c r="I88" s="23"/>
      <c r="J88" s="23"/>
      <c r="K88" s="23"/>
      <c r="L88" s="23"/>
      <c r="M88" s="23"/>
      <c r="N88" s="23"/>
      <c r="O88" s="23"/>
      <c r="P88" s="23"/>
      <c r="Q88" s="23"/>
      <c r="R88" s="23"/>
      <c r="S88" s="23"/>
      <c r="T88" s="24"/>
    </row>
    <row r="89" spans="1:20" ht="15" thickBot="1">
      <c r="A89" s="123"/>
      <c r="B89" s="19"/>
      <c r="C89" s="23"/>
      <c r="D89" s="74" t="s">
        <v>37</v>
      </c>
      <c r="E89" s="45">
        <f>'入力シート'!D3</f>
        <v>168</v>
      </c>
      <c r="F89" s="23" t="s">
        <v>59</v>
      </c>
      <c r="G89" s="11"/>
      <c r="H89" s="74" t="s">
        <v>48</v>
      </c>
      <c r="I89" s="23" t="s">
        <v>60</v>
      </c>
      <c r="J89" s="23"/>
      <c r="K89" s="23"/>
      <c r="L89" s="23"/>
      <c r="M89" s="23"/>
      <c r="N89" s="23"/>
      <c r="O89" s="23"/>
      <c r="P89" s="23"/>
      <c r="Q89" s="23"/>
      <c r="R89" s="23"/>
      <c r="S89" s="23"/>
      <c r="T89" s="24"/>
    </row>
    <row r="90" spans="1:20" ht="12.75" thickBot="1">
      <c r="A90" s="123"/>
      <c r="B90" s="19"/>
      <c r="C90" s="23"/>
      <c r="D90" s="74"/>
      <c r="E90" s="80"/>
      <c r="F90" s="23"/>
      <c r="G90" s="11"/>
      <c r="H90" s="74"/>
      <c r="I90" s="23"/>
      <c r="J90" s="23"/>
      <c r="K90" s="23"/>
      <c r="L90" s="23"/>
      <c r="M90" s="23"/>
      <c r="N90" s="23"/>
      <c r="O90" s="23"/>
      <c r="P90" s="23"/>
      <c r="Q90" s="23"/>
      <c r="R90" s="23"/>
      <c r="S90" s="23"/>
      <c r="T90" s="24"/>
    </row>
    <row r="91" spans="1:20" ht="15" thickBot="1">
      <c r="A91" s="123"/>
      <c r="B91" s="19"/>
      <c r="C91" s="23"/>
      <c r="D91" s="74" t="s">
        <v>38</v>
      </c>
      <c r="E91" s="45">
        <f>'入力シート'!D4</f>
        <v>56</v>
      </c>
      <c r="F91" s="23" t="s">
        <v>61</v>
      </c>
      <c r="G91" s="11"/>
      <c r="H91" s="74" t="s">
        <v>62</v>
      </c>
      <c r="I91" s="81">
        <f>ROUND(POWER(E91,0.425)*POWER(E89,0.725)*0.007184,2)</f>
        <v>1.63</v>
      </c>
      <c r="J91" s="23" t="s">
        <v>63</v>
      </c>
      <c r="K91" s="11"/>
      <c r="L91" s="23"/>
      <c r="M91" s="23"/>
      <c r="N91" s="23"/>
      <c r="O91" s="23"/>
      <c r="P91" s="23"/>
      <c r="Q91" s="23"/>
      <c r="R91" s="23"/>
      <c r="S91" s="23"/>
      <c r="T91" s="24"/>
    </row>
    <row r="92" spans="1:20" ht="12">
      <c r="A92" s="123"/>
      <c r="B92" s="19"/>
      <c r="C92" s="23"/>
      <c r="D92" s="23"/>
      <c r="E92" s="23"/>
      <c r="F92" s="23"/>
      <c r="G92" s="23"/>
      <c r="H92" s="23"/>
      <c r="I92" s="23"/>
      <c r="J92" s="23"/>
      <c r="K92" s="23"/>
      <c r="L92" s="23"/>
      <c r="M92" s="23"/>
      <c r="N92" s="23"/>
      <c r="O92" s="23"/>
      <c r="P92" s="23"/>
      <c r="Q92" s="23"/>
      <c r="R92" s="23"/>
      <c r="S92" s="23"/>
      <c r="T92" s="24"/>
    </row>
    <row r="93" spans="1:20" ht="12">
      <c r="A93" s="123"/>
      <c r="B93" s="19"/>
      <c r="C93" s="23" t="s">
        <v>40</v>
      </c>
      <c r="D93" s="23"/>
      <c r="E93" s="23"/>
      <c r="F93" s="23"/>
      <c r="G93" s="23"/>
      <c r="H93" s="23"/>
      <c r="I93" s="23"/>
      <c r="J93" s="23"/>
      <c r="K93" s="23"/>
      <c r="L93" s="23"/>
      <c r="M93" s="23"/>
      <c r="N93" s="23"/>
      <c r="O93" s="23"/>
      <c r="P93" s="23"/>
      <c r="Q93" s="23"/>
      <c r="R93" s="23"/>
      <c r="S93" s="23"/>
      <c r="T93" s="24"/>
    </row>
    <row r="94" spans="1:20" ht="14.25">
      <c r="A94" s="123"/>
      <c r="B94" s="19"/>
      <c r="C94" s="23"/>
      <c r="D94" s="23"/>
      <c r="E94" s="23"/>
      <c r="F94" s="23"/>
      <c r="G94" s="23"/>
      <c r="H94" s="23"/>
      <c r="I94" s="23"/>
      <c r="J94" s="74" t="s">
        <v>64</v>
      </c>
      <c r="K94" s="23" t="s">
        <v>65</v>
      </c>
      <c r="L94" s="11"/>
      <c r="M94" s="23"/>
      <c r="N94" s="23"/>
      <c r="O94" s="23"/>
      <c r="P94" s="23"/>
      <c r="Q94" s="23"/>
      <c r="R94" s="23"/>
      <c r="S94" s="23"/>
      <c r="T94" s="24"/>
    </row>
    <row r="95" spans="1:20" ht="12">
      <c r="A95" s="123"/>
      <c r="B95" s="19"/>
      <c r="C95" s="23"/>
      <c r="D95" s="144" t="s">
        <v>66</v>
      </c>
      <c r="E95" s="144"/>
      <c r="F95" s="82" t="s">
        <v>67</v>
      </c>
      <c r="G95" s="144" t="s">
        <v>68</v>
      </c>
      <c r="H95" s="83" t="s">
        <v>69</v>
      </c>
      <c r="I95" s="23"/>
      <c r="J95" s="74" t="s">
        <v>70</v>
      </c>
      <c r="K95" s="23" t="s">
        <v>34</v>
      </c>
      <c r="L95" s="11"/>
      <c r="M95" s="23"/>
      <c r="N95" s="23"/>
      <c r="O95" s="23"/>
      <c r="P95" s="23"/>
      <c r="Q95" s="23"/>
      <c r="R95" s="23"/>
      <c r="S95" s="23"/>
      <c r="T95" s="24"/>
    </row>
    <row r="96" spans="1:20" ht="12">
      <c r="A96" s="123"/>
      <c r="B96" s="19"/>
      <c r="C96" s="23"/>
      <c r="D96" s="144"/>
      <c r="E96" s="144"/>
      <c r="F96" s="84" t="s">
        <v>71</v>
      </c>
      <c r="G96" s="144"/>
      <c r="H96" s="84" t="s">
        <v>72</v>
      </c>
      <c r="I96" s="23"/>
      <c r="J96" s="74" t="s">
        <v>73</v>
      </c>
      <c r="K96" s="23" t="s">
        <v>35</v>
      </c>
      <c r="L96" s="11"/>
      <c r="M96" s="23"/>
      <c r="N96" s="23"/>
      <c r="O96" s="23"/>
      <c r="P96" s="23"/>
      <c r="Q96" s="23"/>
      <c r="R96" s="23"/>
      <c r="S96" s="23"/>
      <c r="T96" s="24"/>
    </row>
    <row r="97" spans="1:20" ht="12">
      <c r="A97" s="123"/>
      <c r="B97" s="19"/>
      <c r="C97" s="23"/>
      <c r="D97" s="23"/>
      <c r="E97" s="23"/>
      <c r="F97" s="23"/>
      <c r="G97" s="23"/>
      <c r="H97" s="23"/>
      <c r="I97" s="23"/>
      <c r="J97" s="74" t="s">
        <v>74</v>
      </c>
      <c r="K97" s="23" t="s">
        <v>36</v>
      </c>
      <c r="L97" s="11"/>
      <c r="M97" s="23"/>
      <c r="N97" s="23"/>
      <c r="O97" s="23"/>
      <c r="P97" s="23"/>
      <c r="Q97" s="23"/>
      <c r="R97" s="23"/>
      <c r="S97" s="23"/>
      <c r="T97" s="24"/>
    </row>
    <row r="98" spans="1:25" ht="14.25">
      <c r="A98" s="123"/>
      <c r="B98" s="19"/>
      <c r="C98" s="23"/>
      <c r="D98" s="23"/>
      <c r="E98" s="23"/>
      <c r="F98" s="23"/>
      <c r="G98" s="23"/>
      <c r="H98" s="23"/>
      <c r="I98" s="23"/>
      <c r="J98" s="74" t="s">
        <v>75</v>
      </c>
      <c r="K98" s="23" t="s">
        <v>76</v>
      </c>
      <c r="L98" s="11"/>
      <c r="M98" s="23"/>
      <c r="N98" s="23"/>
      <c r="O98" s="23"/>
      <c r="P98" s="23"/>
      <c r="Q98" s="23"/>
      <c r="R98" s="23"/>
      <c r="S98" s="23"/>
      <c r="T98" s="24"/>
      <c r="V98" s="6"/>
      <c r="W98" s="6"/>
      <c r="X98" s="6"/>
      <c r="Y98" s="6"/>
    </row>
    <row r="99" spans="1:25" ht="14.25">
      <c r="A99" s="123"/>
      <c r="B99" s="19"/>
      <c r="C99" s="23"/>
      <c r="D99" s="23"/>
      <c r="E99" s="85" t="s">
        <v>77</v>
      </c>
      <c r="F99" s="86">
        <f>IF(COUNT(W99)=1,W99,"未入力項目あり")</f>
        <v>37.1</v>
      </c>
      <c r="G99" s="23" t="s">
        <v>78</v>
      </c>
      <c r="H99" s="23"/>
      <c r="I99" s="23"/>
      <c r="J99" s="23"/>
      <c r="K99" s="23"/>
      <c r="L99" s="23"/>
      <c r="M99" s="23"/>
      <c r="N99" s="23"/>
      <c r="O99" s="23"/>
      <c r="P99" s="23"/>
      <c r="Q99" s="23"/>
      <c r="R99" s="23"/>
      <c r="S99" s="23"/>
      <c r="T99" s="24"/>
      <c r="V99" s="4" t="s">
        <v>77</v>
      </c>
      <c r="W99" s="6">
        <f>ROUND(R82*P29/L82*1.73/I91,1)</f>
        <v>37.1</v>
      </c>
      <c r="X99" s="6" t="s">
        <v>79</v>
      </c>
      <c r="Y99" s="6"/>
    </row>
    <row r="100" spans="1:25" ht="14.25">
      <c r="A100" s="123"/>
      <c r="B100" s="19"/>
      <c r="C100" s="23"/>
      <c r="D100" s="23"/>
      <c r="E100" s="87" t="s">
        <v>80</v>
      </c>
      <c r="F100" s="86">
        <f>IF(COUNT(W100)=1,W100,"未入力項目あり")</f>
        <v>44.2</v>
      </c>
      <c r="G100" s="23" t="s">
        <v>78</v>
      </c>
      <c r="H100" s="23"/>
      <c r="I100" s="23"/>
      <c r="J100" s="23"/>
      <c r="K100" s="23"/>
      <c r="L100" s="23"/>
      <c r="M100" s="23"/>
      <c r="N100" s="23"/>
      <c r="O100" s="23"/>
      <c r="P100" s="23"/>
      <c r="Q100" s="23"/>
      <c r="R100" s="23"/>
      <c r="S100" s="23"/>
      <c r="T100" s="24"/>
      <c r="V100" s="4" t="s">
        <v>80</v>
      </c>
      <c r="W100" s="6">
        <f>ROUND(R83*P36/L83*1.73/I91,1)</f>
        <v>44.2</v>
      </c>
      <c r="X100" s="6" t="s">
        <v>79</v>
      </c>
      <c r="Y100" s="6"/>
    </row>
    <row r="101" spans="1:25" ht="14.25">
      <c r="A101" s="123"/>
      <c r="B101" s="19"/>
      <c r="C101" s="23"/>
      <c r="D101" s="23"/>
      <c r="E101" s="88" t="s">
        <v>81</v>
      </c>
      <c r="F101" s="86">
        <f>IF(COUNT(W101)=1,W101,"未入力項目あり")</f>
        <v>35</v>
      </c>
      <c r="G101" s="23" t="s">
        <v>78</v>
      </c>
      <c r="H101" s="23"/>
      <c r="I101" s="23"/>
      <c r="J101" s="23"/>
      <c r="K101" s="23"/>
      <c r="L101" s="23"/>
      <c r="M101" s="23"/>
      <c r="N101" s="23"/>
      <c r="O101" s="23"/>
      <c r="P101" s="23"/>
      <c r="Q101" s="23"/>
      <c r="R101" s="23"/>
      <c r="S101" s="23"/>
      <c r="T101" s="24"/>
      <c r="V101" s="4" t="s">
        <v>81</v>
      </c>
      <c r="W101" s="6">
        <f>ROUND(R84*P43/L84*1.73/I91,1)</f>
        <v>35</v>
      </c>
      <c r="X101" s="6" t="s">
        <v>79</v>
      </c>
      <c r="Y101" s="6"/>
    </row>
    <row r="102" spans="1:25" ht="12">
      <c r="A102" s="123"/>
      <c r="B102" s="19"/>
      <c r="C102" s="23"/>
      <c r="D102" s="23"/>
      <c r="E102" s="23"/>
      <c r="F102" s="23"/>
      <c r="G102" s="23"/>
      <c r="H102" s="23"/>
      <c r="I102" s="23"/>
      <c r="J102" s="23"/>
      <c r="K102" s="23"/>
      <c r="L102" s="23"/>
      <c r="M102" s="23"/>
      <c r="N102" s="23"/>
      <c r="O102" s="23"/>
      <c r="P102" s="23"/>
      <c r="Q102" s="23"/>
      <c r="R102" s="23"/>
      <c r="S102" s="23"/>
      <c r="T102" s="24"/>
      <c r="V102" s="6"/>
      <c r="W102" s="6"/>
      <c r="X102" s="6"/>
      <c r="Y102" s="6"/>
    </row>
    <row r="103" spans="1:25" ht="12">
      <c r="A103" s="123"/>
      <c r="B103" s="19"/>
      <c r="C103" s="23" t="s">
        <v>45</v>
      </c>
      <c r="D103" s="23"/>
      <c r="E103" s="23"/>
      <c r="F103" s="23"/>
      <c r="G103" s="23"/>
      <c r="H103" s="23"/>
      <c r="I103" s="23"/>
      <c r="J103" s="23"/>
      <c r="K103" s="23"/>
      <c r="L103" s="23"/>
      <c r="M103" s="23"/>
      <c r="N103" s="23"/>
      <c r="O103" s="23"/>
      <c r="P103" s="23"/>
      <c r="Q103" s="23"/>
      <c r="R103" s="23"/>
      <c r="S103" s="23"/>
      <c r="T103" s="24"/>
      <c r="V103" s="6"/>
      <c r="W103" s="6"/>
      <c r="X103" s="6"/>
      <c r="Y103" s="6"/>
    </row>
    <row r="104" spans="1:25" ht="12.75" thickBot="1">
      <c r="A104" s="123"/>
      <c r="B104" s="19"/>
      <c r="C104" s="23"/>
      <c r="D104" s="23"/>
      <c r="E104" s="23"/>
      <c r="F104" s="23"/>
      <c r="G104" s="23"/>
      <c r="H104" s="23"/>
      <c r="I104" s="23"/>
      <c r="J104" s="23"/>
      <c r="K104" s="23"/>
      <c r="L104" s="23"/>
      <c r="M104" s="23"/>
      <c r="N104" s="23"/>
      <c r="O104" s="23"/>
      <c r="P104" s="23"/>
      <c r="Q104" s="23"/>
      <c r="R104" s="23"/>
      <c r="S104" s="23"/>
      <c r="T104" s="24"/>
      <c r="V104" s="6"/>
      <c r="W104" s="6"/>
      <c r="X104" s="6"/>
      <c r="Y104" s="6"/>
    </row>
    <row r="105" spans="1:25" ht="14.25" customHeight="1" thickTop="1">
      <c r="A105" s="123"/>
      <c r="B105" s="19"/>
      <c r="C105" s="23"/>
      <c r="D105" s="144" t="s">
        <v>46</v>
      </c>
      <c r="E105" s="144"/>
      <c r="F105" s="149" t="s">
        <v>82</v>
      </c>
      <c r="G105" s="149"/>
      <c r="H105" s="149"/>
      <c r="I105" s="144" t="s">
        <v>83</v>
      </c>
      <c r="J105" s="150">
        <f>IF(COUNT(W105)=1,W105,"未入力項目あり")</f>
        <v>38.8</v>
      </c>
      <c r="K105" s="151"/>
      <c r="L105" s="144" t="s">
        <v>84</v>
      </c>
      <c r="M105" s="144"/>
      <c r="N105" s="33"/>
      <c r="O105" s="23"/>
      <c r="P105" s="23"/>
      <c r="Q105" s="23"/>
      <c r="R105" s="23"/>
      <c r="S105" s="23"/>
      <c r="T105" s="24"/>
      <c r="V105" s="4" t="s">
        <v>85</v>
      </c>
      <c r="W105" s="6">
        <f>ROUND(AVERAGE(W99:W101),1)</f>
        <v>38.8</v>
      </c>
      <c r="X105" s="6" t="s">
        <v>86</v>
      </c>
      <c r="Y105" s="6"/>
    </row>
    <row r="106" spans="1:25" ht="12" customHeight="1" thickBot="1">
      <c r="A106" s="123"/>
      <c r="B106" s="19"/>
      <c r="C106" s="23"/>
      <c r="D106" s="144"/>
      <c r="E106" s="144"/>
      <c r="F106" s="144">
        <v>3</v>
      </c>
      <c r="G106" s="144"/>
      <c r="H106" s="144"/>
      <c r="I106" s="144"/>
      <c r="J106" s="152"/>
      <c r="K106" s="153"/>
      <c r="L106" s="144"/>
      <c r="M106" s="144"/>
      <c r="N106" s="33"/>
      <c r="O106" s="23"/>
      <c r="P106" s="23"/>
      <c r="Q106" s="23"/>
      <c r="R106" s="23"/>
      <c r="S106" s="23"/>
      <c r="T106" s="24"/>
      <c r="V106" s="6"/>
      <c r="W106" s="6"/>
      <c r="X106" s="6"/>
      <c r="Y106" s="6"/>
    </row>
    <row r="107" spans="1:20" ht="12.75" thickTop="1">
      <c r="A107" s="124"/>
      <c r="B107" s="89"/>
      <c r="C107" s="70"/>
      <c r="D107" s="70"/>
      <c r="E107" s="70"/>
      <c r="F107" s="70"/>
      <c r="G107" s="70"/>
      <c r="H107" s="70"/>
      <c r="I107" s="70"/>
      <c r="J107" s="70"/>
      <c r="K107" s="70"/>
      <c r="L107" s="70"/>
      <c r="M107" s="70"/>
      <c r="N107" s="70"/>
      <c r="O107" s="70"/>
      <c r="P107" s="70"/>
      <c r="Q107" s="70"/>
      <c r="R107" s="70"/>
      <c r="S107" s="70"/>
      <c r="T107" s="72"/>
    </row>
  </sheetData>
  <sheetProtection/>
  <mergeCells count="46">
    <mergeCell ref="P11:R12"/>
    <mergeCell ref="T78:T79"/>
    <mergeCell ref="T76:T77"/>
    <mergeCell ref="T74:T75"/>
    <mergeCell ref="T72:T73"/>
    <mergeCell ref="L105:M106"/>
    <mergeCell ref="A86:A107"/>
    <mergeCell ref="J105:K106"/>
    <mergeCell ref="O23:O24"/>
    <mergeCell ref="O30:O31"/>
    <mergeCell ref="O37:O38"/>
    <mergeCell ref="N46:T50"/>
    <mergeCell ref="C37:C38"/>
    <mergeCell ref="E17:E37"/>
    <mergeCell ref="C16:C17"/>
    <mergeCell ref="D105:E106"/>
    <mergeCell ref="F105:H105"/>
    <mergeCell ref="F106:H106"/>
    <mergeCell ref="I105:I106"/>
    <mergeCell ref="D95:E96"/>
    <mergeCell ref="G95:G96"/>
    <mergeCell ref="C6:C7"/>
    <mergeCell ref="F16:F17"/>
    <mergeCell ref="C11:C12"/>
    <mergeCell ref="E12:E16"/>
    <mergeCell ref="C23:C24"/>
    <mergeCell ref="C30:C31"/>
    <mergeCell ref="C47:H49"/>
    <mergeCell ref="H6:H7"/>
    <mergeCell ref="J46:M50"/>
    <mergeCell ref="A46:A50"/>
    <mergeCell ref="A5:A44"/>
    <mergeCell ref="F11:G12"/>
    <mergeCell ref="H16:H17"/>
    <mergeCell ref="H23:H24"/>
    <mergeCell ref="H30:H31"/>
    <mergeCell ref="C64:H67"/>
    <mergeCell ref="A51:A68"/>
    <mergeCell ref="A69:A85"/>
    <mergeCell ref="P16:R17"/>
    <mergeCell ref="P23:R24"/>
    <mergeCell ref="P30:R31"/>
    <mergeCell ref="P37:R38"/>
    <mergeCell ref="I17:I23"/>
    <mergeCell ref="I24:I30"/>
    <mergeCell ref="I31:I37"/>
  </mergeCells>
  <printOptions horizontalCentered="1" verticalCentered="1"/>
  <pageMargins left="0.7874015748031497" right="0.7874015748031497" top="0.3937007874015748" bottom="0.3937007874015748" header="0.5118110236220472" footer="0.5118110236220472"/>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敦賀バイオ研究所</dc:creator>
  <cp:keywords/>
  <dc:description/>
  <cp:lastModifiedBy> </cp:lastModifiedBy>
  <cp:lastPrinted>2006-11-27T02:38:11Z</cp:lastPrinted>
  <dcterms:created xsi:type="dcterms:W3CDTF">2006-08-09T06:59:56Z</dcterms:created>
  <dcterms:modified xsi:type="dcterms:W3CDTF">2007-01-23T00:55:22Z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-1298401399</vt:i4>
  </property>
  <property fmtid="{D5CDD505-2E9C-101B-9397-08002B2CF9AE}" pid="3" name="_EmailSubject">
    <vt:lpwstr>GFRプロジェクトに関する資料などです</vt:lpwstr>
  </property>
  <property fmtid="{D5CDD505-2E9C-101B-9397-08002B2CF9AE}" pid="4" name="_AuthorEmail">
    <vt:lpwstr>yyasuda@med.nagoya-u.ac.jp</vt:lpwstr>
  </property>
  <property fmtid="{D5CDD505-2E9C-101B-9397-08002B2CF9AE}" pid="5" name="_AuthorEmailDisplayName">
    <vt:lpwstr>Y. Yasuda</vt:lpwstr>
  </property>
  <property fmtid="{D5CDD505-2E9C-101B-9397-08002B2CF9AE}" pid="6" name="_ReviewingToolsShownOnce">
    <vt:lpwstr/>
  </property>
</Properties>
</file>